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la\Documents\ΕΛΓΟ-ΔΗΜΗΤΡΑ 2024\Εκπαιδευτικό Υλικό\"/>
    </mc:Choice>
  </mc:AlternateContent>
  <xr:revisionPtr revIDLastSave="0" documentId="13_ncr:1_{D9A8A52C-42EB-435E-A82B-3E80EC4FE401}" xr6:coauthVersionLast="47" xr6:coauthVersionMax="47" xr10:uidLastSave="{00000000-0000-0000-0000-000000000000}"/>
  <bookViews>
    <workbookView xWindow="-120" yWindow="-120" windowWidth="29040" windowHeight="15840" tabRatio="828" xr2:uid="{CDC2CECE-46D6-487E-B1F3-B404FB364A4E}"/>
  </bookViews>
  <sheets>
    <sheet name="ΡΥΘΜΙΣΕΙΣ" sheetId="4" r:id="rId1"/>
    <sheet name="ΙΑΝΟΥΑΡΙΟΣ" sheetId="2" r:id="rId2"/>
    <sheet name="ΦΕΒΡΟΥΑΡΙΟΣ" sheetId="17" r:id="rId3"/>
    <sheet name="ΜΑΡΤΙΟΣ" sheetId="10" r:id="rId4"/>
    <sheet name="ΑΠΡΙΛΙΟΣ" sheetId="11" r:id="rId5"/>
    <sheet name="ΜΑΙΟΣ" sheetId="12" r:id="rId6"/>
    <sheet name="ΙΟΥΝΙΟΣ" sheetId="13" r:id="rId7"/>
    <sheet name="ΙΟΥΛΙΟΣ" sheetId="14" r:id="rId8"/>
    <sheet name="ΑΥΓΟΥΣΤΟΣ" sheetId="16" r:id="rId9"/>
    <sheet name="ΣΕΠΤΕΜΒΡΙΟΣ" sheetId="15" r:id="rId10"/>
    <sheet name="ΟΚΤΩΒΡΙΟΣ" sheetId="18" r:id="rId11"/>
    <sheet name="ΝΟΕΜΒΡΙΟΣ" sheetId="19" r:id="rId12"/>
    <sheet name="ΔΕΚΕΜΒΡΙΟΣ" sheetId="21" r:id="rId13"/>
    <sheet name="ΓΕΝΙΚΗ ΕΙΚΟΝΑ" sheetId="22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22" l="1"/>
  <c r="N26" i="22"/>
  <c r="N27" i="22"/>
  <c r="N28" i="22"/>
  <c r="N29" i="22"/>
  <c r="N30" i="22"/>
  <c r="N31" i="22"/>
  <c r="M25" i="22"/>
  <c r="M26" i="22"/>
  <c r="M27" i="22"/>
  <c r="M28" i="22"/>
  <c r="M29" i="22"/>
  <c r="M30" i="22"/>
  <c r="M31" i="22"/>
  <c r="L25" i="22"/>
  <c r="L26" i="22"/>
  <c r="L27" i="22"/>
  <c r="L28" i="22"/>
  <c r="L29" i="22"/>
  <c r="L30" i="22"/>
  <c r="L31" i="22"/>
  <c r="K25" i="22"/>
  <c r="K26" i="22"/>
  <c r="K27" i="22"/>
  <c r="K28" i="22"/>
  <c r="K29" i="22"/>
  <c r="K30" i="22"/>
  <c r="K31" i="22"/>
  <c r="J25" i="22"/>
  <c r="J26" i="22"/>
  <c r="J27" i="22"/>
  <c r="J28" i="22"/>
  <c r="J29" i="22"/>
  <c r="J30" i="22"/>
  <c r="J31" i="22"/>
  <c r="I25" i="22"/>
  <c r="I26" i="22"/>
  <c r="I27" i="22"/>
  <c r="I28" i="22"/>
  <c r="I29" i="22"/>
  <c r="I30" i="22"/>
  <c r="I31" i="22"/>
  <c r="H25" i="22"/>
  <c r="H26" i="22"/>
  <c r="H27" i="22"/>
  <c r="H28" i="22"/>
  <c r="H29" i="22"/>
  <c r="H30" i="22"/>
  <c r="H31" i="22"/>
  <c r="G25" i="22"/>
  <c r="G26" i="22"/>
  <c r="G27" i="22"/>
  <c r="G28" i="22"/>
  <c r="G29" i="22"/>
  <c r="G30" i="22"/>
  <c r="G31" i="22"/>
  <c r="F25" i="22"/>
  <c r="F26" i="22"/>
  <c r="F27" i="22"/>
  <c r="F28" i="22"/>
  <c r="F29" i="22"/>
  <c r="F30" i="22"/>
  <c r="F31" i="22"/>
  <c r="E25" i="22"/>
  <c r="E26" i="22"/>
  <c r="E27" i="22"/>
  <c r="E28" i="22"/>
  <c r="E29" i="22"/>
  <c r="E30" i="22"/>
  <c r="E31" i="22"/>
  <c r="D25" i="22"/>
  <c r="D26" i="22"/>
  <c r="O26" i="22" s="1"/>
  <c r="D27" i="22"/>
  <c r="D28" i="22"/>
  <c r="D29" i="22"/>
  <c r="D30" i="22"/>
  <c r="O30" i="22" s="1"/>
  <c r="D31" i="22"/>
  <c r="C25" i="22"/>
  <c r="C26" i="22"/>
  <c r="C27" i="22"/>
  <c r="C28" i="22"/>
  <c r="C29" i="22"/>
  <c r="C30" i="22"/>
  <c r="C31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H5" i="4"/>
  <c r="I5" i="4" s="1"/>
  <c r="H6" i="4"/>
  <c r="I6" i="4" s="1"/>
  <c r="H7" i="4"/>
  <c r="I7" i="4" s="1"/>
  <c r="H31" i="17" s="1"/>
  <c r="H8" i="4"/>
  <c r="I8" i="4" s="1"/>
  <c r="H32" i="17" s="1"/>
  <c r="H9" i="4"/>
  <c r="I9" i="4" s="1"/>
  <c r="H33" i="17" s="1"/>
  <c r="H10" i="4"/>
  <c r="I10" i="4" s="1"/>
  <c r="H34" i="17" s="1"/>
  <c r="H11" i="4"/>
  <c r="I11" i="4" s="1"/>
  <c r="H35" i="17" s="1"/>
  <c r="H4" i="4"/>
  <c r="I4" i="4" s="1"/>
  <c r="F12" i="4"/>
  <c r="G8" i="21" s="1"/>
  <c r="G18" i="21" s="1"/>
  <c r="G22" i="21" s="1"/>
  <c r="H23" i="21" s="1"/>
  <c r="F28" i="21" a="1"/>
  <c r="F28" i="21" s="1"/>
  <c r="F28" i="19" a="1"/>
  <c r="F28" i="19" s="1"/>
  <c r="F28" i="18" a="1"/>
  <c r="F28" i="18" s="1"/>
  <c r="F28" i="15" a="1"/>
  <c r="F28" i="15" s="1"/>
  <c r="F28" i="16" a="1"/>
  <c r="F28" i="16" s="1"/>
  <c r="F28" i="14" a="1"/>
  <c r="F28" i="14" s="1"/>
  <c r="F28" i="13" a="1"/>
  <c r="F28" i="13" s="1"/>
  <c r="F28" i="12" a="1"/>
  <c r="F28" i="12" s="1"/>
  <c r="F28" i="11" a="1"/>
  <c r="F28" i="11" s="1"/>
  <c r="F28" i="10" a="1"/>
  <c r="F28" i="10" s="1"/>
  <c r="F28" i="17" a="1"/>
  <c r="F28" i="17" s="1"/>
  <c r="F35" i="2"/>
  <c r="F34" i="2"/>
  <c r="F33" i="2"/>
  <c r="F32" i="2"/>
  <c r="F31" i="2"/>
  <c r="F30" i="2"/>
  <c r="F29" i="2"/>
  <c r="F28" i="2"/>
  <c r="B31" i="22"/>
  <c r="B30" i="22"/>
  <c r="B29" i="22"/>
  <c r="B28" i="22"/>
  <c r="B27" i="22"/>
  <c r="B26" i="22"/>
  <c r="B25" i="22"/>
  <c r="B24" i="22"/>
  <c r="C2" i="22"/>
  <c r="C36" i="21"/>
  <c r="B36" i="21"/>
  <c r="G21" i="21"/>
  <c r="C36" i="19"/>
  <c r="B36" i="19"/>
  <c r="G21" i="19"/>
  <c r="C36" i="18"/>
  <c r="B36" i="18"/>
  <c r="G21" i="18"/>
  <c r="C36" i="17"/>
  <c r="B36" i="17"/>
  <c r="G21" i="17" s="1"/>
  <c r="C36" i="16"/>
  <c r="B36" i="16"/>
  <c r="G21" i="16"/>
  <c r="C36" i="15"/>
  <c r="B36" i="15"/>
  <c r="G21" i="15"/>
  <c r="C36" i="14"/>
  <c r="B36" i="14"/>
  <c r="G21" i="14"/>
  <c r="C36" i="13"/>
  <c r="B36" i="13"/>
  <c r="G21" i="13" s="1"/>
  <c r="C36" i="12"/>
  <c r="B36" i="12"/>
  <c r="G21" i="12"/>
  <c r="C36" i="11"/>
  <c r="B36" i="11"/>
  <c r="G21" i="11"/>
  <c r="C36" i="10"/>
  <c r="B36" i="10"/>
  <c r="G21" i="10"/>
  <c r="C36" i="2"/>
  <c r="B36" i="2"/>
  <c r="G21" i="2" s="1"/>
  <c r="B5" i="4"/>
  <c r="A4" i="17" s="1"/>
  <c r="A5" i="17" s="1"/>
  <c r="B6" i="4"/>
  <c r="A4" i="10" s="1"/>
  <c r="A5" i="10" s="1"/>
  <c r="B7" i="4"/>
  <c r="A4" i="11" s="1"/>
  <c r="A5" i="11" s="1"/>
  <c r="B8" i="4"/>
  <c r="A4" i="12" s="1"/>
  <c r="A5" i="12" s="1"/>
  <c r="B9" i="4"/>
  <c r="A4" i="13" s="1"/>
  <c r="A5" i="13" s="1"/>
  <c r="B10" i="4"/>
  <c r="A4" i="14" s="1"/>
  <c r="A5" i="14" s="1"/>
  <c r="B11" i="4"/>
  <c r="A4" i="16" s="1"/>
  <c r="A5" i="16" s="1"/>
  <c r="B12" i="4"/>
  <c r="A4" i="15" s="1"/>
  <c r="A5" i="15" s="1"/>
  <c r="B13" i="4"/>
  <c r="A4" i="18" s="1"/>
  <c r="A5" i="18" s="1"/>
  <c r="B14" i="4"/>
  <c r="A4" i="19" s="1"/>
  <c r="A5" i="19" s="1"/>
  <c r="B15" i="4"/>
  <c r="A4" i="21" s="1"/>
  <c r="A5" i="21" s="1"/>
  <c r="B4" i="4"/>
  <c r="C4" i="4" s="1"/>
  <c r="O29" i="22" l="1"/>
  <c r="O28" i="22"/>
  <c r="O31" i="22"/>
  <c r="O27" i="22"/>
  <c r="O25" i="22"/>
  <c r="H29" i="15"/>
  <c r="H29" i="12"/>
  <c r="H29" i="2"/>
  <c r="H29" i="21"/>
  <c r="H29" i="16"/>
  <c r="H29" i="11"/>
  <c r="H29" i="19"/>
  <c r="H29" i="14"/>
  <c r="H29" i="10"/>
  <c r="H29" i="18"/>
  <c r="H29" i="13"/>
  <c r="H29" i="17"/>
  <c r="O24" i="22"/>
  <c r="H35" i="19"/>
  <c r="H35" i="15"/>
  <c r="H35" i="14"/>
  <c r="H35" i="12"/>
  <c r="H35" i="10"/>
  <c r="H35" i="2"/>
  <c r="H35" i="21"/>
  <c r="H35" i="18"/>
  <c r="H35" i="16"/>
  <c r="H35" i="13"/>
  <c r="H35" i="11"/>
  <c r="H34" i="15"/>
  <c r="H34" i="12"/>
  <c r="H34" i="2"/>
  <c r="H34" i="18"/>
  <c r="H34" i="13"/>
  <c r="H34" i="19"/>
  <c r="H34" i="14"/>
  <c r="H34" i="10"/>
  <c r="H34" i="21"/>
  <c r="H34" i="16"/>
  <c r="H34" i="11"/>
  <c r="H33" i="21"/>
  <c r="H33" i="19"/>
  <c r="H33" i="18"/>
  <c r="H33" i="15"/>
  <c r="H33" i="16"/>
  <c r="H33" i="14"/>
  <c r="H33" i="13"/>
  <c r="H33" i="12"/>
  <c r="H33" i="11"/>
  <c r="H33" i="10"/>
  <c r="H33" i="2"/>
  <c r="H32" i="19"/>
  <c r="H32" i="14"/>
  <c r="H32" i="10"/>
  <c r="H32" i="18"/>
  <c r="H32" i="13"/>
  <c r="H32" i="15"/>
  <c r="H32" i="12"/>
  <c r="H32" i="2"/>
  <c r="H32" i="21"/>
  <c r="H32" i="16"/>
  <c r="H32" i="11"/>
  <c r="H31" i="21"/>
  <c r="H31" i="18"/>
  <c r="H31" i="16"/>
  <c r="H31" i="13"/>
  <c r="H31" i="11"/>
  <c r="H31" i="19"/>
  <c r="H31" i="15"/>
  <c r="H31" i="14"/>
  <c r="H31" i="12"/>
  <c r="H31" i="10"/>
  <c r="H31" i="2"/>
  <c r="H30" i="19"/>
  <c r="H30" i="14"/>
  <c r="H30" i="10"/>
  <c r="H30" i="21"/>
  <c r="H30" i="16"/>
  <c r="H30" i="11"/>
  <c r="H30" i="15"/>
  <c r="H30" i="12"/>
  <c r="H30" i="2"/>
  <c r="H30" i="18"/>
  <c r="H30" i="13"/>
  <c r="H30" i="17"/>
  <c r="H28" i="19"/>
  <c r="H28" i="16"/>
  <c r="H28" i="18"/>
  <c r="H28" i="21"/>
  <c r="H28" i="15"/>
  <c r="H28" i="14"/>
  <c r="H28" i="13"/>
  <c r="H28" i="12"/>
  <c r="H28" i="11"/>
  <c r="H28" i="10"/>
  <c r="H28" i="17"/>
  <c r="H28" i="2"/>
  <c r="G8" i="17"/>
  <c r="G18" i="17" s="1"/>
  <c r="G22" i="17" s="1"/>
  <c r="H23" i="17" s="1"/>
  <c r="G8" i="12"/>
  <c r="G18" i="12" s="1"/>
  <c r="G22" i="12" s="1"/>
  <c r="H23" i="12" s="1"/>
  <c r="G8" i="13"/>
  <c r="G18" i="13" s="1"/>
  <c r="G22" i="13" s="1"/>
  <c r="H23" i="13" s="1"/>
  <c r="G8" i="2"/>
  <c r="G18" i="2" s="1"/>
  <c r="G22" i="2" s="1"/>
  <c r="H23" i="2" s="1"/>
  <c r="G8" i="15"/>
  <c r="G18" i="15" s="1"/>
  <c r="G22" i="15" s="1"/>
  <c r="H23" i="15" s="1"/>
  <c r="G8" i="18"/>
  <c r="G18" i="18" s="1"/>
  <c r="G22" i="18" s="1"/>
  <c r="H23" i="18" s="1"/>
  <c r="G23" i="21"/>
  <c r="C15" i="22" s="1"/>
  <c r="G8" i="10"/>
  <c r="G18" i="10" s="1"/>
  <c r="G22" i="10" s="1"/>
  <c r="H23" i="10" s="1"/>
  <c r="G8" i="14"/>
  <c r="G18" i="14" s="1"/>
  <c r="G22" i="14" s="1"/>
  <c r="H23" i="14" s="1"/>
  <c r="G8" i="19"/>
  <c r="G18" i="19" s="1"/>
  <c r="G22" i="19" s="1"/>
  <c r="H23" i="19" s="1"/>
  <c r="G8" i="11"/>
  <c r="G18" i="11" s="1"/>
  <c r="G22" i="11" s="1"/>
  <c r="H23" i="11" s="1"/>
  <c r="G8" i="16"/>
  <c r="G18" i="16" s="1"/>
  <c r="G22" i="16" s="1"/>
  <c r="H23" i="16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7" i="2" s="1"/>
  <c r="G23" i="13"/>
  <c r="C9" i="22" s="1"/>
  <c r="C8" i="4"/>
  <c r="A37" i="12" s="1"/>
  <c r="C7" i="4"/>
  <c r="A37" i="11" s="1"/>
  <c r="C5" i="4"/>
  <c r="A37" i="17" s="1"/>
  <c r="G23" i="15" l="1"/>
  <c r="C12" i="22" s="1"/>
  <c r="G23" i="12"/>
  <c r="C8" i="22" s="1"/>
  <c r="G23" i="11"/>
  <c r="C7" i="22" s="1"/>
  <c r="G23" i="2"/>
  <c r="C4" i="22" s="1"/>
  <c r="G23" i="10"/>
  <c r="C6" i="22" s="1"/>
  <c r="G23" i="14"/>
  <c r="C10" i="22" s="1"/>
  <c r="G23" i="16"/>
  <c r="C11" i="22" s="1"/>
  <c r="G23" i="19"/>
  <c r="C14" i="22" s="1"/>
  <c r="G23" i="18"/>
  <c r="C13" i="22" s="1"/>
  <c r="G23" i="17"/>
  <c r="C5" i="22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C6" i="4"/>
  <c r="C9" i="4"/>
  <c r="C10" i="4"/>
  <c r="C16" i="22" l="1"/>
  <c r="D16" i="22" s="1"/>
  <c r="A37" i="14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7" i="13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7" i="10"/>
  <c r="A6" i="10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C12" i="4"/>
  <c r="C14" i="4"/>
  <c r="C11" i="4"/>
  <c r="A37" i="15" l="1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7" i="19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7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C15" i="4"/>
  <c r="C13" i="4"/>
  <c r="A37" i="21" l="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7" i="18"/>
  <c r="A6" i="18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<sst xmlns="http://schemas.openxmlformats.org/spreadsheetml/2006/main" count="378" uniqueCount="71">
  <si>
    <t>ΕΤΟΣ</t>
  </si>
  <si>
    <t>Μήνες</t>
  </si>
  <si>
    <t>Πρώτη Μέρα</t>
  </si>
  <si>
    <t>Τελευταία Μέρα</t>
  </si>
  <si>
    <t>ΟΝΟΜΑ ΕΡΓΑΖΟΜΕΝΟΥ</t>
  </si>
  <si>
    <t>ΜΙΣΘΟΣ</t>
  </si>
  <si>
    <t xml:space="preserve">ΑΔΕΙΕΣ ΠΟΥ ΔΙΚΑΙΟΥΤΑΙ </t>
  </si>
  <si>
    <t>ΑΔΕΙΕΣ ΠΟΥ ΧΡΗΣΙΜΟΠΟΙΗΣΕ</t>
  </si>
  <si>
    <t>ΥΠΟΛΟΙΠΕΣ ΜΕΡΕΣ</t>
  </si>
  <si>
    <t>Ιανουαρίου</t>
  </si>
  <si>
    <t>ΜΑΡΙΑ</t>
  </si>
  <si>
    <t>Φεβρουαρίου</t>
  </si>
  <si>
    <t>ΤΑΣΙΑ</t>
  </si>
  <si>
    <t>Μαρτίου</t>
  </si>
  <si>
    <t>ΖΑΦΕΙΡΟΥΛΑ</t>
  </si>
  <si>
    <t>Απριλίου</t>
  </si>
  <si>
    <t>Μαΐου</t>
  </si>
  <si>
    <t>Ιουνίου</t>
  </si>
  <si>
    <t>Ιουλίου</t>
  </si>
  <si>
    <t>Αυγούστου</t>
  </si>
  <si>
    <t>Σεπτεμβρίου</t>
  </si>
  <si>
    <t>Οκτωβρίου</t>
  </si>
  <si>
    <t>Νοεμβρίου</t>
  </si>
  <si>
    <t>Δεκεμβρίου</t>
  </si>
  <si>
    <t>ΜΗΝΑΣ</t>
  </si>
  <si>
    <t xml:space="preserve">ΗΜΕΡΟΜΗΝΙΕΣ </t>
  </si>
  <si>
    <t xml:space="preserve">ΕΣΟΔΑ </t>
  </si>
  <si>
    <t>ΕΞΟΔΑ</t>
  </si>
  <si>
    <t>ΠΑΡΑΤΗΡΗΣΕΙΣ</t>
  </si>
  <si>
    <t>ΠΑΓΙΑ ΕΞΟΔΑ</t>
  </si>
  <si>
    <t>ΠΟΣΟ</t>
  </si>
  <si>
    <t>ΜΙΣΘΟΙ</t>
  </si>
  <si>
    <t>ΡΕΥΜΑ</t>
  </si>
  <si>
    <t>ΤΗΛΕΦΩΝΟ</t>
  </si>
  <si>
    <t>ΆΛΛΟ</t>
  </si>
  <si>
    <t>ΣΥΝΟΛΟ ΠΑΓΙΩΝ ΕΞΟΔΩΝ</t>
  </si>
  <si>
    <t>ΣΥΝΟΛΙΚΑ ΕΣΟΔΑ:</t>
  </si>
  <si>
    <t>ΣΥΝΟΛΙΚΑ ΕΞΟΔΑ:</t>
  </si>
  <si>
    <t>ΔΙΑΦΟΡΑ:</t>
  </si>
  <si>
    <t>ΑΔΕΙΕΣ ΠΡΟΣΩΠΙΚΟΥ</t>
  </si>
  <si>
    <t>ΟΝΟΜΑ</t>
  </si>
  <si>
    <t xml:space="preserve">ΜΕΡΕΣ </t>
  </si>
  <si>
    <t>ΥΠΟΛΟΙΠΕΣ</t>
  </si>
  <si>
    <t>ΣΥΝΟΛΑ</t>
  </si>
  <si>
    <t>ΕΤΟΣ:</t>
  </si>
  <si>
    <t>ΙΑΝΟΥΑΡΙΟΣ</t>
  </si>
  <si>
    <t>ΦΕΒΡΟΥΑΡΙΟΣ</t>
  </si>
  <si>
    <t>ΜΑΡΤΙΟΣ</t>
  </si>
  <si>
    <t>ΑΠΡΙΛΙΟΣ</t>
  </si>
  <si>
    <t>ΜΑΙΟΣ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</si>
  <si>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</si>
  <si>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</si>
  <si>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</si>
  <si>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</si>
  <si>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</si>
  <si>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</si>
  <si>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</si>
  <si>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ΣΥΝΟΛΟ</t>
  </si>
  <si>
    <t>ΗΜΕΡΕΣ ΠΟΥ ΠΗΡΑΝ ΑΔΕΙΑ</t>
  </si>
  <si>
    <t>ΙΑΝ.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</si>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</sst>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yyyy\-mm\-dd;@"/>
    <numFmt numFmtId="165" formatCode="[$-F800]dddd\,\ mmmm\ dd\,\ yyyy"/>
    <numFmt numFmtId="166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Arial Narrow"/>
      <family val="2"/>
      <charset val="161"/>
    </font>
    <font>
      <b/>
      <sz val="12"/>
      <color theme="1"/>
      <name val="Arial Narrow"/>
      <family val="2"/>
      <charset val="161"/>
    </font>
    <font>
      <sz val="12"/>
      <name val="Arial Narrow"/>
      <family val="2"/>
      <charset val="161"/>
    </font>
    <font>
      <b/>
      <sz val="16"/>
      <color theme="1"/>
      <name val="Arial Narrow"/>
      <family val="2"/>
      <charset val="161"/>
    </font>
    <font>
      <sz val="14"/>
      <color theme="1"/>
      <name val="Arial Narrow"/>
      <family val="2"/>
      <charset val="161"/>
    </font>
    <font>
      <b/>
      <sz val="14"/>
      <color theme="1"/>
      <name val="Arial Narrow"/>
      <family val="2"/>
      <charset val="161"/>
    </font>
    <font>
      <b/>
      <sz val="14"/>
      <color rgb="FFFF0000"/>
      <name val="Arial Narrow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44" fontId="4" fillId="0" borderId="0" xfId="0" applyNumberFormat="1" applyFont="1"/>
    <xf numFmtId="14" fontId="3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44" fontId="4" fillId="2" borderId="0" xfId="0" applyNumberFormat="1" applyFont="1" applyFill="1"/>
    <xf numFmtId="165" fontId="3" fillId="0" borderId="6" xfId="0" applyNumberFormat="1" applyFont="1" applyBorder="1"/>
    <xf numFmtId="165" fontId="3" fillId="0" borderId="8" xfId="0" applyNumberFormat="1" applyFont="1" applyBorder="1"/>
    <xf numFmtId="14" fontId="4" fillId="0" borderId="2" xfId="0" applyNumberFormat="1" applyFont="1" applyBorder="1" applyAlignment="1">
      <alignment horizontal="right"/>
    </xf>
    <xf numFmtId="44" fontId="4" fillId="0" borderId="11" xfId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6" fontId="3" fillId="0" borderId="0" xfId="0" applyNumberFormat="1" applyFont="1"/>
    <xf numFmtId="166" fontId="5" fillId="0" borderId="0" xfId="0" applyNumberFormat="1" applyFont="1"/>
    <xf numFmtId="44" fontId="3" fillId="0" borderId="1" xfId="1" applyFont="1" applyBorder="1" applyProtection="1">
      <protection locked="0"/>
    </xf>
    <xf numFmtId="44" fontId="3" fillId="0" borderId="7" xfId="1" applyFont="1" applyBorder="1" applyProtection="1">
      <protection locked="0"/>
    </xf>
    <xf numFmtId="44" fontId="3" fillId="0" borderId="9" xfId="1" applyFont="1" applyBorder="1" applyProtection="1">
      <protection locked="0"/>
    </xf>
    <xf numFmtId="44" fontId="3" fillId="0" borderId="10" xfId="1" applyFont="1" applyBorder="1" applyProtection="1">
      <protection locked="0"/>
    </xf>
    <xf numFmtId="0" fontId="3" fillId="0" borderId="0" xfId="0" applyFont="1" applyProtection="1">
      <protection locked="0"/>
    </xf>
    <xf numFmtId="44" fontId="3" fillId="0" borderId="0" xfId="1" applyFont="1" applyBorder="1" applyProtection="1">
      <protection locked="0"/>
    </xf>
    <xf numFmtId="44" fontId="3" fillId="0" borderId="0" xfId="0" applyNumberFormat="1" applyFont="1" applyProtection="1">
      <protection locked="0"/>
    </xf>
    <xf numFmtId="166" fontId="4" fillId="0" borderId="0" xfId="0" applyNumberFormat="1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66" fontId="7" fillId="0" borderId="0" xfId="1" applyNumberFormat="1" applyFont="1"/>
    <xf numFmtId="166" fontId="8" fillId="0" borderId="0" xfId="0" applyNumberFormat="1" applyFo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3" fillId="0" borderId="0" xfId="1" applyFont="1" applyBorder="1" applyProtection="1"/>
    <xf numFmtId="44" fontId="4" fillId="0" borderId="12" xfId="0" applyNumberFormat="1" applyFont="1" applyBorder="1" applyAlignment="1">
      <alignment horizontal="center" vertic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6" fillId="3" borderId="12" xfId="0" applyFont="1" applyFill="1" applyBorder="1" applyProtection="1">
      <protection locked="0"/>
    </xf>
    <xf numFmtId="164" fontId="3" fillId="4" borderId="0" xfId="0" applyNumberFormat="1" applyFont="1" applyFill="1"/>
    <xf numFmtId="14" fontId="3" fillId="4" borderId="0" xfId="0" applyNumberFormat="1" applyFont="1" applyFill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4" fontId="3" fillId="0" borderId="1" xfId="1" applyFont="1" applyBorder="1" applyAlignment="1" applyProtection="1">
      <alignment horizontal="center" vertical="center"/>
      <protection locked="0"/>
    </xf>
    <xf numFmtId="44" fontId="3" fillId="0" borderId="13" xfId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/>
    <xf numFmtId="0" fontId="3" fillId="0" borderId="8" xfId="0" applyFont="1" applyBorder="1"/>
    <xf numFmtId="0" fontId="4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0" borderId="1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Κανονικό" xfId="0" builtinId="0"/>
    <cellStyle name="Νομισματική μονάδα" xfId="1" builtinId="4"/>
  </cellStyles>
  <dxfs count="50">
    <dxf>
      <font>
        <b/>
        <i val="0"/>
        <color rgb="FFC00000"/>
      </font>
      <fill>
        <patternFill>
          <bgColor rgb="FFFFC000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8DB-4DB8-B20D-F656F81F4F6A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DB-4DB8-B20D-F656F81F4F6A}"/>
              </c:ext>
            </c:extLst>
          </c:dPt>
          <c:cat>
            <c:strRef>
              <c:f>ΙΑΝΟΥΑΡΙΟΣ!$F$21:$F$22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ΙΑΝΟΥΑΡΙΟΣ!$G$21:$G$22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B-4DB8-B20D-F656F81F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CB-4032-8C3D-2F2B2AAF4790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ACB-4032-8C3D-2F2B2AAF4790}"/>
              </c:ext>
            </c:extLst>
          </c:dPt>
          <c:cat>
            <c:strRef>
              <c:f>ΟΚΤΩΒΡΙΟΣ!$F$21:$F$22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ΟΚΤΩΒΡΙΟΣ!$G$21:$G$22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CB-4032-8C3D-2F2B2AAF4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16-4FFF-8D55-5412C844D2F0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16-4FFF-8D55-5412C844D2F0}"/>
              </c:ext>
            </c:extLst>
          </c:dPt>
          <c:cat>
            <c:strRef>
              <c:f>ΝΟΕΜΒΡΙΟΣ!$F$21:$F$22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ΝΟΕΜΒΡΙΟΣ!$G$21:$G$22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16-4FFF-8D55-5412C844D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1A-4DBA-8ACD-87C7F4C6B04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1A-4DBA-8ACD-87C7F4C6B043}"/>
              </c:ext>
            </c:extLst>
          </c:dPt>
          <c:cat>
            <c:strRef>
              <c:f>ΔΕΚΕΜΒΡΙΟΣ!$F$21:$F$22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ΔΕΚΕΜΒΡΙΟΣ!$G$21:$G$22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A-4DBA-8ACD-87C7F4C6B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'ΓΕΝΙΚΗ ΕΙΚΟΝΑ'!$B$4:$B$15</c:f>
              <c:strCache>
                <c:ptCount val="12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</c:strCache>
            </c:strRef>
          </c:cat>
          <c:val>
            <c:numRef>
              <c:f>'ΓΕΝΙΚΗ ΕΙΚΟΝΑ'!$C$4:$C$15</c:f>
              <c:numCache>
                <c:formatCode>_-* #,##0\ "€"_-;\-* #,##0\ "€"_-;_-* "-"??\ "€"_-;_-@_-</c:formatCode>
                <c:ptCount val="12"/>
                <c:pt idx="0">
                  <c:v>-2960</c:v>
                </c:pt>
                <c:pt idx="1">
                  <c:v>3300</c:v>
                </c:pt>
                <c:pt idx="2">
                  <c:v>-2450</c:v>
                </c:pt>
                <c:pt idx="3">
                  <c:v>-2960</c:v>
                </c:pt>
                <c:pt idx="4">
                  <c:v>-2960</c:v>
                </c:pt>
                <c:pt idx="5">
                  <c:v>-2960</c:v>
                </c:pt>
                <c:pt idx="6">
                  <c:v>-2960</c:v>
                </c:pt>
                <c:pt idx="7">
                  <c:v>-2960</c:v>
                </c:pt>
                <c:pt idx="8">
                  <c:v>-2960</c:v>
                </c:pt>
                <c:pt idx="9">
                  <c:v>-2960</c:v>
                </c:pt>
                <c:pt idx="10">
                  <c:v>-2960</c:v>
                </c:pt>
                <c:pt idx="11">
                  <c:v>-2960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8-4D4B-AE00-849BABC16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4270399"/>
        <c:axId val="1834267903"/>
        <c:axId val="0"/>
      </c:bar3DChart>
      <c:catAx>
        <c:axId val="1834270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34267903"/>
        <c:crosses val="autoZero"/>
        <c:auto val="1"/>
        <c:lblAlgn val="ctr"/>
        <c:lblOffset val="100"/>
        <c:noMultiLvlLbl val="0"/>
      </c:catAx>
      <c:valAx>
        <c:axId val="183426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34270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953-48B9-A04D-D626118BBA70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953-48B9-A04D-D626118BBA70}"/>
              </c:ext>
            </c:extLst>
          </c:dPt>
          <c:cat>
            <c:strRef>
              <c:f>ΦΕΒΡΟΥΑΡΙΟΣ!$F$21:$F$22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ΦΕΒΡΟΥΑΡΙΟΣ!$G$21:$G$22</c:f>
              <c:numCache>
                <c:formatCode>_-* #,##0\ "€"_-;\-* #,##0\ "€"_-;_-* "-"??\ "€"_-;_-@_-</c:formatCode>
                <c:ptCount val="2"/>
                <c:pt idx="0">
                  <c:v>6580</c:v>
                </c:pt>
                <c:pt idx="1">
                  <c:v>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53-48B9-A04D-D626118BB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8B-4720-9466-85A6804D47D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8B-4720-9466-85A6804D47DD}"/>
              </c:ext>
            </c:extLst>
          </c:dPt>
          <c:cat>
            <c:strRef>
              <c:f>ΜΑΡΤΙΟΣ!$F$21:$F$22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ΜΑΡΤΙΟΣ!$G$21:$G$22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8B-4720-9466-85A6804D4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2A-47FA-8ABC-67F91509F952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2A-47FA-8ABC-67F91509F952}"/>
              </c:ext>
            </c:extLst>
          </c:dPt>
          <c:cat>
            <c:strRef>
              <c:f>ΑΠΡΙΛΙΟΣ!$F$21:$F$22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ΑΠΡΙΛΙΟΣ!$G$21:$G$22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2A-47FA-8ABC-67F91509F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9FA-4F86-A244-2430157C79A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9FA-4F86-A244-2430157C79AD}"/>
              </c:ext>
            </c:extLst>
          </c:dPt>
          <c:cat>
            <c:strRef>
              <c:f>ΜΑΙΟΣ!$F$21:$F$22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ΜΑΙΟΣ!$G$21:$G$22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FA-4F86-A244-2430157C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78-47EF-B50F-86DB259F0AE2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78-47EF-B50F-86DB259F0AE2}"/>
              </c:ext>
            </c:extLst>
          </c:dPt>
          <c:cat>
            <c:strRef>
              <c:f>ΙΟΥΝΙΟΣ!$F$21:$F$22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ΙΟΥΝΙΟΣ!$G$21:$G$22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78-47EF-B50F-86DB259F0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F6-4A83-A361-A50A7141E6D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F6-4A83-A361-A50A7141E6DF}"/>
              </c:ext>
            </c:extLst>
          </c:dPt>
          <c:cat>
            <c:strRef>
              <c:f>ΙΟΥΛΙΟΣ!$F$21:$F$22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ΙΟΥΛΙΟΣ!$G$21:$G$22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F6-4A83-A361-A50A7141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83-4F8A-9721-F310BCF7565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83-4F8A-9721-F310BCF7565F}"/>
              </c:ext>
            </c:extLst>
          </c:dPt>
          <c:cat>
            <c:strRef>
              <c:f>ΑΥΓΟΥΣΤΟΣ!$F$21:$F$22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ΑΥΓΟΥΣΤΟΣ!$G$21:$G$22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83-4F8A-9721-F310BCF75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34-4345-A043-89AAB50E821E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34-4345-A043-89AAB50E821E}"/>
              </c:ext>
            </c:extLst>
          </c:dPt>
          <c:cat>
            <c:strRef>
              <c:f>ΣΕΠΤΕΜΒΡΙΟΣ!$F$21:$F$22</c:f>
              <c:strCache>
                <c:ptCount val="2"/>
                <c:pt idx="0">
                  <c:v>ΣΥΝΟΛΙΚΑ ΕΣΟΔΑ:</c:v>
                </c:pt>
                <c:pt idx="1">
                  <c:v>ΣΥΝΟΛΙΚΑ ΕΞΟΔΑ:</c:v>
                </c:pt>
              </c:strCache>
            </c:strRef>
          </c:cat>
          <c:val>
            <c:numRef>
              <c:f>ΣΕΠΤΕΜΒΡΙΟΣ!$G$21:$G$22</c:f>
              <c:numCache>
                <c:formatCode>_-* #,##0\ "€"_-;\-* #,##0\ "€"_-;_-* "-"??\ "€"_-;_-@_-</c:formatCode>
                <c:ptCount val="2"/>
                <c:pt idx="0">
                  <c:v>0</c:v>
                </c:pt>
                <c:pt idx="1">
                  <c:v>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4-4345-A043-89AAB5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5406896"/>
        <c:axId val="1365403152"/>
        <c:axId val="0"/>
      </c:bar3DChart>
      <c:catAx>
        <c:axId val="13654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3152"/>
        <c:crosses val="autoZero"/>
        <c:auto val="1"/>
        <c:lblAlgn val="ctr"/>
        <c:lblOffset val="100"/>
        <c:noMultiLvlLbl val="0"/>
      </c:catAx>
      <c:valAx>
        <c:axId val="13654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3654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3" name="Γράφημα 2">
          <a:extLst>
            <a:ext uri="{FF2B5EF4-FFF2-40B4-BE49-F238E27FC236}">
              <a16:creationId xmlns:a16="http://schemas.microsoft.com/office/drawing/2014/main" id="{C7E3A411-C0ED-385D-7981-7411028FE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BC2D5481-1177-4DC2-BD9D-CF289C319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00AC4D1D-DDA9-4C80-80EF-A8E8FD78B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3FCBD9DF-347F-4BE4-81C5-CA608C8EF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3</xdr:row>
      <xdr:rowOff>128587</xdr:rowOff>
    </xdr:from>
    <xdr:to>
      <xdr:col>18</xdr:col>
      <xdr:colOff>323849</xdr:colOff>
      <xdr:row>19</xdr:row>
      <xdr:rowOff>219075</xdr:rowOff>
    </xdr:to>
    <xdr:graphicFrame macro="">
      <xdr:nvGraphicFramePr>
        <xdr:cNvPr id="4" name="Γράφημα 3">
          <a:extLst>
            <a:ext uri="{FF2B5EF4-FFF2-40B4-BE49-F238E27FC236}">
              <a16:creationId xmlns:a16="http://schemas.microsoft.com/office/drawing/2014/main" id="{86D957AE-C137-5A42-EBCB-7DAA54D73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58BBD4FA-932C-4F9B-9957-DEF4F0042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E40B4C41-35FC-4486-80EF-CC578DCBD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95F0B301-A200-44E9-8103-1B5493CD6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97B3FD3A-E414-4B85-B4AB-4DD3E5EC8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ECACD172-7E6E-4900-BE1A-DA44C035D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B9552662-9CD3-4AFD-B630-6CCC2EA3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F71DDB2D-13B8-48C3-8572-988F66BAF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195262</xdr:rowOff>
    </xdr:from>
    <xdr:to>
      <xdr:col>15</xdr:col>
      <xdr:colOff>47625</xdr:colOff>
      <xdr:row>17</xdr:row>
      <xdr:rowOff>95250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CEF63DF2-BEF9-456C-B7EF-868A3C295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FBA8-4DAD-4B27-838A-12DBC074B5CC}">
  <dimension ref="A1:I15"/>
  <sheetViews>
    <sheetView tabSelected="1" workbookViewId="0">
      <selection activeCell="B3" sqref="B3"/>
    </sheetView>
  </sheetViews>
  <sheetFormatPr defaultRowHeight="15.75" x14ac:dyDescent="0.25"/>
  <cols>
    <col min="1" max="3" width="14.7109375" style="2" customWidth="1"/>
    <col min="4" max="4" width="9.140625" style="2"/>
    <col min="5" max="5" width="23.140625" style="2" bestFit="1" customWidth="1"/>
    <col min="6" max="6" width="12.7109375" style="2" customWidth="1"/>
    <col min="7" max="7" width="24" style="2" bestFit="1" customWidth="1"/>
    <col min="8" max="8" width="28.5703125" style="2" bestFit="1" customWidth="1"/>
    <col min="9" max="9" width="19.28515625" style="2" bestFit="1" customWidth="1"/>
    <col min="10" max="16384" width="9.140625" style="2"/>
  </cols>
  <sheetData>
    <row r="1" spans="1:9" ht="16.5" thickBot="1" x14ac:dyDescent="0.3"/>
    <row r="2" spans="1:9" ht="21" thickBot="1" x14ac:dyDescent="0.35">
      <c r="A2" s="3" t="s">
        <v>0</v>
      </c>
      <c r="B2" s="40">
        <v>2024</v>
      </c>
    </row>
    <row r="3" spans="1:9" x14ac:dyDescent="0.25">
      <c r="A3" s="6" t="s">
        <v>1</v>
      </c>
      <c r="B3" s="6" t="s">
        <v>2</v>
      </c>
      <c r="C3" s="6" t="s">
        <v>3</v>
      </c>
      <c r="E3" s="38" t="s">
        <v>4</v>
      </c>
      <c r="F3" s="38" t="s">
        <v>5</v>
      </c>
      <c r="G3" s="38" t="s">
        <v>6</v>
      </c>
      <c r="H3" s="39" t="s">
        <v>7</v>
      </c>
      <c r="I3" s="39" t="s">
        <v>8</v>
      </c>
    </row>
    <row r="4" spans="1:9" x14ac:dyDescent="0.25">
      <c r="A4" s="41" t="s">
        <v>9</v>
      </c>
      <c r="B4" s="42">
        <f>(1&amp;A4&amp;$B$2)+0</f>
        <v>45292</v>
      </c>
      <c r="C4" s="42">
        <f>EOMONTH(B4,0)</f>
        <v>45322</v>
      </c>
      <c r="E4" s="44" t="s">
        <v>10</v>
      </c>
      <c r="F4" s="45">
        <v>850</v>
      </c>
      <c r="G4" s="44">
        <v>25</v>
      </c>
      <c r="H4" s="43">
        <f>SUM(ΙΑΝΟΥΑΡΙΟΣ!G28,ΦΕΒΡΟΥΑΡΙΟΣ!G28,ΜΑΡΤΙΟΣ!G28,ΑΠΡΙΛΙΟΣ!G28,ΜΑΙΟΣ!G28,ΙΟΥΝΙΟΣ!G28,ΙΟΥΛΙΟΣ!G28,ΑΥΓΟΥΣΤΟΣ!G28,ΣΕΠΤΕΜΒΡΙΟΣ!G28,ΟΚΤΩΒΡΙΟΣ!G28,ΝΟΕΜΒΡΙΟΣ!G28,ΔΕΚΕΜΒΡΙΟΣ!G28)</f>
        <v>0</v>
      </c>
      <c r="I4" s="43">
        <f>G4-H4</f>
        <v>25</v>
      </c>
    </row>
    <row r="5" spans="1:9" x14ac:dyDescent="0.25">
      <c r="A5" s="41" t="s">
        <v>11</v>
      </c>
      <c r="B5" s="42">
        <f t="shared" ref="B5:B15" si="0">(1&amp;A5&amp;$B$2)+0</f>
        <v>45323</v>
      </c>
      <c r="C5" s="42">
        <f t="shared" ref="C5:C15" si="1">EOMONTH(B5,0)</f>
        <v>45351</v>
      </c>
      <c r="E5" s="44" t="s">
        <v>12</v>
      </c>
      <c r="F5" s="45">
        <v>800</v>
      </c>
      <c r="G5" s="44">
        <v>25</v>
      </c>
      <c r="H5" s="43">
        <f>SUM(ΙΑΝΟΥΑΡΙΟΣ!G29,ΦΕΒΡΟΥΑΡΙΟΣ!G29,ΜΑΡΤΙΟΣ!G29,ΑΠΡΙΛΙΟΣ!G29,ΜΑΙΟΣ!G29,ΙΟΥΝΙΟΣ!G29,ΙΟΥΛΙΟΣ!G29,ΑΥΓΟΥΣΤΟΣ!G29,ΣΕΠΤΕΜΒΡΙΟΣ!G29,ΟΚΤΩΒΡΙΟΣ!G29,ΝΟΕΜΒΡΙΟΣ!G29,ΔΕΚΕΜΒΡΙΟΣ!G29)</f>
        <v>0</v>
      </c>
      <c r="I5" s="43">
        <f t="shared" ref="I5:I11" si="2">G5-H5</f>
        <v>25</v>
      </c>
    </row>
    <row r="6" spans="1:9" x14ac:dyDescent="0.25">
      <c r="A6" s="41" t="s">
        <v>13</v>
      </c>
      <c r="B6" s="42">
        <f t="shared" si="0"/>
        <v>45352</v>
      </c>
      <c r="C6" s="42">
        <f t="shared" si="1"/>
        <v>45382</v>
      </c>
      <c r="E6" s="44" t="s">
        <v>14</v>
      </c>
      <c r="F6" s="45">
        <v>800</v>
      </c>
      <c r="G6" s="44">
        <v>25</v>
      </c>
      <c r="H6" s="43">
        <f>SUM(ΙΑΝΟΥΑΡΙΟΣ!G30,ΦΕΒΡΟΥΑΡΙΟΣ!G30,ΜΑΡΤΙΟΣ!G30,ΑΠΡΙΛΙΟΣ!G30,ΜΑΙΟΣ!G30,ΙΟΥΝΙΟΣ!G30,ΙΟΥΛΙΟΣ!G30,ΑΥΓΟΥΣΤΟΣ!G30,ΣΕΠΤΕΜΒΡΙΟΣ!G30,ΟΚΤΩΒΡΙΟΣ!G30,ΝΟΕΜΒΡΙΟΣ!G30,ΔΕΚΕΜΒΡΙΟΣ!G30)</f>
        <v>0</v>
      </c>
      <c r="I6" s="43">
        <f t="shared" si="2"/>
        <v>25</v>
      </c>
    </row>
    <row r="7" spans="1:9" x14ac:dyDescent="0.25">
      <c r="A7" s="41" t="s">
        <v>15</v>
      </c>
      <c r="B7" s="42">
        <f t="shared" si="0"/>
        <v>45383</v>
      </c>
      <c r="C7" s="42">
        <f t="shared" si="1"/>
        <v>45412</v>
      </c>
      <c r="E7" s="44"/>
      <c r="F7" s="45"/>
      <c r="G7" s="44"/>
      <c r="H7" s="43">
        <f>SUM(ΙΑΝΟΥΑΡΙΟΣ!G31,ΦΕΒΡΟΥΑΡΙΟΣ!G31,ΜΑΡΤΙΟΣ!G31,ΑΠΡΙΛΙΟΣ!G31,ΜΑΙΟΣ!G31,ΙΟΥΝΙΟΣ!G31,ΙΟΥΛΙΟΣ!G31,ΑΥΓΟΥΣΤΟΣ!G31,ΣΕΠΤΕΜΒΡΙΟΣ!G31,ΟΚΤΩΒΡΙΟΣ!G31,ΝΟΕΜΒΡΙΟΣ!G31,ΔΕΚΕΜΒΡΙΟΣ!G31)</f>
        <v>0</v>
      </c>
      <c r="I7" s="43">
        <f t="shared" si="2"/>
        <v>0</v>
      </c>
    </row>
    <row r="8" spans="1:9" x14ac:dyDescent="0.25">
      <c r="A8" s="41" t="s">
        <v>16</v>
      </c>
      <c r="B8" s="42">
        <f t="shared" si="0"/>
        <v>45413</v>
      </c>
      <c r="C8" s="42">
        <f t="shared" si="1"/>
        <v>45443</v>
      </c>
      <c r="E8" s="44"/>
      <c r="F8" s="45"/>
      <c r="G8" s="44"/>
      <c r="H8" s="43">
        <f>SUM(ΙΑΝΟΥΑΡΙΟΣ!G32,ΦΕΒΡΟΥΑΡΙΟΣ!G32,ΜΑΡΤΙΟΣ!G32,ΑΠΡΙΛΙΟΣ!G32,ΜΑΙΟΣ!G32,ΙΟΥΝΙΟΣ!G32,ΙΟΥΛΙΟΣ!G32,ΑΥΓΟΥΣΤΟΣ!G32,ΣΕΠΤΕΜΒΡΙΟΣ!G32,ΟΚΤΩΒΡΙΟΣ!G32,ΝΟΕΜΒΡΙΟΣ!G32,ΔΕΚΕΜΒΡΙΟΣ!G32)</f>
        <v>0</v>
      </c>
      <c r="I8" s="43">
        <f t="shared" si="2"/>
        <v>0</v>
      </c>
    </row>
    <row r="9" spans="1:9" x14ac:dyDescent="0.25">
      <c r="A9" s="41" t="s">
        <v>17</v>
      </c>
      <c r="B9" s="42">
        <f t="shared" si="0"/>
        <v>45444</v>
      </c>
      <c r="C9" s="42">
        <f t="shared" si="1"/>
        <v>45473</v>
      </c>
      <c r="E9" s="44"/>
      <c r="F9" s="45"/>
      <c r="G9" s="44"/>
      <c r="H9" s="43">
        <f>SUM(ΙΑΝΟΥΑΡΙΟΣ!G33,ΦΕΒΡΟΥΑΡΙΟΣ!G33,ΜΑΡΤΙΟΣ!G33,ΑΠΡΙΛΙΟΣ!G33,ΜΑΙΟΣ!G33,ΙΟΥΝΙΟΣ!G33,ΙΟΥΛΙΟΣ!G33,ΑΥΓΟΥΣΤΟΣ!G33,ΣΕΠΤΕΜΒΡΙΟΣ!G33,ΟΚΤΩΒΡΙΟΣ!G33,ΝΟΕΜΒΡΙΟΣ!G33,ΔΕΚΕΜΒΡΙΟΣ!G33)</f>
        <v>0</v>
      </c>
      <c r="I9" s="43">
        <f t="shared" si="2"/>
        <v>0</v>
      </c>
    </row>
    <row r="10" spans="1:9" x14ac:dyDescent="0.25">
      <c r="A10" s="41" t="s">
        <v>18</v>
      </c>
      <c r="B10" s="42">
        <f t="shared" si="0"/>
        <v>45474</v>
      </c>
      <c r="C10" s="42">
        <f t="shared" si="1"/>
        <v>45504</v>
      </c>
      <c r="E10" s="44"/>
      <c r="F10" s="45"/>
      <c r="G10" s="44"/>
      <c r="H10" s="43">
        <f>SUM(ΙΑΝΟΥΑΡΙΟΣ!G34,ΦΕΒΡΟΥΑΡΙΟΣ!G34,ΜΑΡΤΙΟΣ!G34,ΑΠΡΙΛΙΟΣ!G34,ΜΑΙΟΣ!G34,ΙΟΥΝΙΟΣ!G34,ΙΟΥΛΙΟΣ!G34,ΑΥΓΟΥΣΤΟΣ!G34,ΣΕΠΤΕΜΒΡΙΟΣ!G34,ΟΚΤΩΒΡΙΟΣ!G34,ΝΟΕΜΒΡΙΟΣ!G34,ΔΕΚΕΜΒΡΙΟΣ!G34)</f>
        <v>0</v>
      </c>
      <c r="I10" s="43">
        <f t="shared" si="2"/>
        <v>0</v>
      </c>
    </row>
    <row r="11" spans="1:9" ht="16.5" thickBot="1" x14ac:dyDescent="0.3">
      <c r="A11" s="41" t="s">
        <v>19</v>
      </c>
      <c r="B11" s="42">
        <f t="shared" si="0"/>
        <v>45505</v>
      </c>
      <c r="C11" s="42">
        <f t="shared" si="1"/>
        <v>45535</v>
      </c>
      <c r="E11" s="44"/>
      <c r="F11" s="46"/>
      <c r="G11" s="44"/>
      <c r="H11" s="43">
        <f>SUM(ΙΑΝΟΥΑΡΙΟΣ!G35,ΦΕΒΡΟΥΑΡΙΟΣ!G35,ΜΑΡΤΙΟΣ!G35,ΑΠΡΙΛΙΟΣ!G35,ΜΑΙΟΣ!G35,ΙΟΥΝΙΟΣ!G35,ΙΟΥΛΙΟΣ!G35,ΑΥΓΟΥΣΤΟΣ!G35,ΣΕΠΤΕΜΒΡΙΟΣ!G35,ΟΚΤΩΒΡΙΟΣ!G35,ΝΟΕΜΒΡΙΟΣ!G35,ΔΕΚΕΜΒΡΙΟΣ!G35)</f>
        <v>0</v>
      </c>
      <c r="I11" s="43">
        <f t="shared" si="2"/>
        <v>0</v>
      </c>
    </row>
    <row r="12" spans="1:9" ht="16.5" thickBot="1" x14ac:dyDescent="0.3">
      <c r="A12" s="41" t="s">
        <v>20</v>
      </c>
      <c r="B12" s="42">
        <f t="shared" si="0"/>
        <v>45536</v>
      </c>
      <c r="C12" s="42">
        <f t="shared" si="1"/>
        <v>45565</v>
      </c>
      <c r="E12" s="26"/>
      <c r="F12" s="35">
        <f>SUM(F4:F11)</f>
        <v>2450</v>
      </c>
      <c r="G12" s="26"/>
    </row>
    <row r="13" spans="1:9" x14ac:dyDescent="0.25">
      <c r="A13" s="41" t="s">
        <v>21</v>
      </c>
      <c r="B13" s="42">
        <f t="shared" si="0"/>
        <v>45566</v>
      </c>
      <c r="C13" s="42">
        <f t="shared" si="1"/>
        <v>45596</v>
      </c>
    </row>
    <row r="14" spans="1:9" x14ac:dyDescent="0.25">
      <c r="A14" s="41" t="s">
        <v>22</v>
      </c>
      <c r="B14" s="42">
        <f t="shared" si="0"/>
        <v>45597</v>
      </c>
      <c r="C14" s="42">
        <f t="shared" si="1"/>
        <v>45626</v>
      </c>
    </row>
    <row r="15" spans="1:9" x14ac:dyDescent="0.25">
      <c r="A15" s="41" t="s">
        <v>23</v>
      </c>
      <c r="B15" s="42">
        <f t="shared" si="0"/>
        <v>45627</v>
      </c>
      <c r="C15" s="42">
        <f t="shared" si="1"/>
        <v>45657</v>
      </c>
    </row>
  </sheetData>
  <phoneticPr fontId="1" type="noConversion"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CB33-9EC0-4B69-B4E1-0515FD46A779}">
  <dimension ref="A1:H37"/>
  <sheetViews>
    <sheetView topLeftCell="A4" workbookViewId="0">
      <selection activeCell="J33" sqref="J33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20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45536</v>
      </c>
      <c r="B4" s="18"/>
      <c r="C4" s="18"/>
      <c r="D4" s="19"/>
    </row>
    <row r="5" spans="1:7" x14ac:dyDescent="0.25">
      <c r="A5" s="9">
        <f>A4+1</f>
        <v>45537</v>
      </c>
      <c r="B5" s="18"/>
      <c r="C5" s="18"/>
      <c r="D5" s="19"/>
    </row>
    <row r="6" spans="1:7" x14ac:dyDescent="0.25">
      <c r="A6" s="9">
        <f>IF(A5&lt;VLOOKUP($B$1,ΡΥΘΜΙΣΕΙΣ!$A:$C,3,0),ΣΕΠΤΕΜΒΡΙΟΣ!A5+1,"")</f>
        <v>45538</v>
      </c>
      <c r="B6" s="18"/>
      <c r="C6" s="18"/>
      <c r="D6" s="19"/>
    </row>
    <row r="7" spans="1:7" x14ac:dyDescent="0.25">
      <c r="A7" s="9">
        <f>IF(A6&lt;VLOOKUP($B$1,ΡΥΘΜΙΣΕΙΣ!$A:$C,3,0),ΣΕΠΤΕΜΒΡΙΟΣ!A6+1,"")</f>
        <v>45539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IF(A7&lt;VLOOKUP($B$1,ΡΥΘΜΙΣΕΙΣ!$A:$C,3,0),ΣΕΠΤΕΜΒΡΙΟΣ!A7+1,"")</f>
        <v>45540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IF(A8&lt;VLOOKUP($B$1,ΡΥΘΜΙΣΕΙΣ!$A:$C,3,0),ΣΕΠΤΕΜΒΡΙΟΣ!A8+1,"")</f>
        <v>45541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IF(A9&lt;VLOOKUP($B$1,ΡΥΘΜΙΣΕΙΣ!$A:$C,3,0),ΣΕΠΤΕΜΒΡΙΟΣ!A9+1,"")</f>
        <v>45542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IF(A10&lt;VLOOKUP($B$1,ΡΥΘΜΙΣΕΙΣ!$A:$C,3,0),ΣΕΠΤΕΜΒΡΙΟΣ!A10+1,"")</f>
        <v>45543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IF(A11&lt;VLOOKUP($B$1,ΡΥΘΜΙΣΕΙΣ!$A:$C,3,0),ΣΕΠΤΕΜΒΡΙΟΣ!A11+1,"")</f>
        <v>45544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IF(A12&lt;VLOOKUP($B$1,ΡΥΘΜΙΣΕΙΣ!$A:$C,3,0),ΣΕΠΤΕΜΒΡΙΟΣ!A12+1,"")</f>
        <v>45545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IF(A13&lt;VLOOKUP($B$1,ΡΥΘΜΙΣΕΙΣ!$A:$C,3,0),ΣΕΠΤΕΜΒΡΙΟΣ!A13+1,"")</f>
        <v>45546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IF(A14&lt;VLOOKUP($B$1,ΡΥΘΜΙΣΕΙΣ!$A:$C,3,0),ΣΕΠΤΕΜΒΡΙΟΣ!A14+1,"")</f>
        <v>45547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IF(A15&lt;VLOOKUP($B$1,ΡΥΘΜΙΣΕΙΣ!$A:$C,3,0),ΣΕΠΤΕΜΒΡΙΟΣ!A15+1,"")</f>
        <v>45548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IF(A16&lt;VLOOKUP($B$1,ΡΥΘΜΙΣΕΙΣ!$A:$C,3,0),ΣΕΠΤΕΜΒΡΙΟΣ!A16+1,"")</f>
        <v>45549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IF(A17&lt;VLOOKUP($B$1,ΡΥΘΜΙΣΕΙΣ!$A:$C,3,0),ΣΕΠΤΕΜΒΡΙΟΣ!A17+1,"")</f>
        <v>45550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IF(A18&lt;VLOOKUP($B$1,ΡΥΘΜΙΣΕΙΣ!$A:$C,3,0),ΣΕΠΤΕΜΒΡΙΟΣ!A18+1,"")</f>
        <v>45551</v>
      </c>
      <c r="B19" s="18"/>
      <c r="C19" s="18"/>
      <c r="D19" s="19"/>
    </row>
    <row r="20" spans="1:8" x14ac:dyDescent="0.25">
      <c r="A20" s="9">
        <f>IF(A19&lt;VLOOKUP($B$1,ΡΥΘΜΙΣΕΙΣ!$A:$C,3,0),ΣΕΠΤΕΜΒΡΙΟΣ!A19+1,"")</f>
        <v>45552</v>
      </c>
      <c r="B20" s="18"/>
      <c r="C20" s="18"/>
      <c r="D20" s="19"/>
      <c r="G20" s="17"/>
    </row>
    <row r="21" spans="1:8" x14ac:dyDescent="0.25">
      <c r="A21" s="9">
        <f>IF(A20&lt;VLOOKUP($B$1,ΡΥΘΜΙΣΕΙΣ!$A:$C,3,0),ΣΕΠΤΕΜΒΡΙΟΣ!A20+1,"")</f>
        <v>45553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IF(A21&lt;VLOOKUP($B$1,ΡΥΘΜΙΣΕΙΣ!$A:$C,3,0),ΣΕΠΤΕΜΒΡΙΟΣ!A21+1,"")</f>
        <v>45554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IF(A22&lt;VLOOKUP($B$1,ΡΥΘΜΙΣΕΙΣ!$A:$C,3,0),ΣΕΠΤΕΜΒΡΙΟΣ!A22+1,"")</f>
        <v>45555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IF(A23&lt;VLOOKUP($B$1,ΡΥΘΜΙΣΕΙΣ!$A:$C,3,0),ΣΕΠΤΕΜΒΡΙΟΣ!A23+1,"")</f>
        <v>45556</v>
      </c>
      <c r="B24" s="18"/>
      <c r="C24" s="18"/>
      <c r="D24" s="19"/>
    </row>
    <row r="25" spans="1:8" ht="16.5" thickBot="1" x14ac:dyDescent="0.3">
      <c r="A25" s="9">
        <f>IF(A24&lt;VLOOKUP($B$1,ΡΥΘΜΙΣΕΙΣ!$A:$C,3,0),ΣΕΠΤΕΜΒΡΙΟΣ!A24+1,"")</f>
        <v>45557</v>
      </c>
      <c r="B25" s="18"/>
      <c r="C25" s="18"/>
      <c r="D25" s="19"/>
    </row>
    <row r="26" spans="1:8" x14ac:dyDescent="0.25">
      <c r="A26" s="9">
        <f>IF(A25&lt;VLOOKUP($B$1,ΡΥΘΜΙΣΕΙΣ!$A:$C,3,0),ΣΕΠΤΕΜΒΡΙΟΣ!A25+1,"")</f>
        <v>45558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IF(A26&lt;VLOOKUP($B$1,ΡΥΘΜΙΣΕΙΣ!$A:$C,3,0),ΣΕΠΤΕΜΒΡΙΟΣ!A26+1,"")</f>
        <v>45559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IF(A27&lt;VLOOKUP($B$1,ΡΥΘΜΙΣΕΙΣ!$A:$C,3,0),ΣΕΠΤΕΜΒΡΙΟΣ!A27+1,"")</f>
        <v>45560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IF(A28&lt;VLOOKUP($B$1,ΡΥΘΜΙΣΕΙΣ!$A:$C,3,0),ΣΕΠΤΕΜΒΡΙΟΣ!A28+1,"")</f>
        <v>45561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IF(A29&lt;VLOOKUP($B$1,ΡΥΘΜΙΣΕΙΣ!$A:$C,3,0),ΣΕΠΤΕΜΒΡΙΟΣ!A29+1,"")</f>
        <v>45562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IF(A30&lt;VLOOKUP($B$1,ΡΥΘΜΙΣΕΙΣ!$A:$C,3,0),ΣΕΠΤΕΜΒΡΙΟΣ!A30+1,"")</f>
        <v>45563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IF(A31&lt;VLOOKUP($B$1,ΡΥΘΜΙΣΕΙΣ!$A:$C,3,0),ΣΕΠΤΕΜΒΡΙΟΣ!A31+1,"")</f>
        <v>45564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IF(A32&lt;VLOOKUP($B$1,ΡΥΘΜΙΣΕΙΣ!$A:$C,3,0),ΣΕΠΤΕΜΒΡΙΟΣ!A32+1,"")</f>
        <v>45565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 t="str">
        <f>IF(A33&lt;VLOOKUP($B$1,ΡΥΘΜΙΣΕΙΣ!$A:$C,3,0),ΣΕΠΤΕΜΒΡΙΟΣ!A33+1,"")</f>
        <v/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IF(A34&lt;VLOOKUP($B$1,ΡΥΘΜΙΣΕΙΣ!$A:$C,3,0),ΣΕΠΤΕΜΒΡΙΟΣ!A34+1,"")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IF(A36&lt;VLOOKUP($B$1,ΡΥΘΜΙΣΕΙΣ!$A:$C,3,0),ΣΕΠΤΕΜΒΡΙΟΣ!A36+1,"")</f>
        <v/>
      </c>
    </row>
  </sheetData>
  <mergeCells count="1">
    <mergeCell ref="F26:H26"/>
  </mergeCells>
  <conditionalFormatting sqref="A4:A34">
    <cfRule type="expression" dxfId="17" priority="4">
      <formula>WEEKDAY($A4,2)=7</formula>
    </cfRule>
  </conditionalFormatting>
  <conditionalFormatting sqref="G23">
    <cfRule type="cellIs" dxfId="16" priority="1" operator="lessThanOrEqual">
      <formula>0</formula>
    </cfRule>
  </conditionalFormatting>
  <conditionalFormatting sqref="H23">
    <cfRule type="cellIs" dxfId="15" priority="2" operator="equal">
      <formula>"ΚΕΡΔΟΣ"</formula>
    </cfRule>
    <cfRule type="cellIs" dxfId="14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CA11-7E02-4FBC-87BB-7287A5D8C810}">
  <dimension ref="A1:H37"/>
  <sheetViews>
    <sheetView topLeftCell="A10" workbookViewId="0">
      <selection activeCell="H41" sqref="H41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21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45566</v>
      </c>
      <c r="B4" s="18"/>
      <c r="C4" s="18"/>
      <c r="D4" s="19"/>
    </row>
    <row r="5" spans="1:7" x14ac:dyDescent="0.25">
      <c r="A5" s="9">
        <f>A4+1</f>
        <v>45567</v>
      </c>
      <c r="B5" s="18"/>
      <c r="C5" s="18"/>
      <c r="D5" s="19"/>
    </row>
    <row r="6" spans="1:7" x14ac:dyDescent="0.25">
      <c r="A6" s="9">
        <f>IF(A5&lt;VLOOKUP($B$1,ΡΥΘΜΙΣΕΙΣ!$A:$C,3,0),ΟΚΤΩΒΡΙΟΣ!A5+1,"")</f>
        <v>45568</v>
      </c>
      <c r="B6" s="18"/>
      <c r="C6" s="18"/>
      <c r="D6" s="19"/>
    </row>
    <row r="7" spans="1:7" x14ac:dyDescent="0.25">
      <c r="A7" s="9">
        <f>IF(A6&lt;VLOOKUP($B$1,ΡΥΘΜΙΣΕΙΣ!$A:$C,3,0),ΟΚΤΩΒΡΙΟΣ!A6+1,"")</f>
        <v>45569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IF(A7&lt;VLOOKUP($B$1,ΡΥΘΜΙΣΕΙΣ!$A:$C,3,0),ΟΚΤΩΒΡΙΟΣ!A7+1,"")</f>
        <v>45570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IF(A8&lt;VLOOKUP($B$1,ΡΥΘΜΙΣΕΙΣ!$A:$C,3,0),ΟΚΤΩΒΡΙΟΣ!A8+1,"")</f>
        <v>45571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IF(A9&lt;VLOOKUP($B$1,ΡΥΘΜΙΣΕΙΣ!$A:$C,3,0),ΟΚΤΩΒΡΙΟΣ!A9+1,"")</f>
        <v>45572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IF(A10&lt;VLOOKUP($B$1,ΡΥΘΜΙΣΕΙΣ!$A:$C,3,0),ΟΚΤΩΒΡΙΟΣ!A10+1,"")</f>
        <v>45573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IF(A11&lt;VLOOKUP($B$1,ΡΥΘΜΙΣΕΙΣ!$A:$C,3,0),ΟΚΤΩΒΡΙΟΣ!A11+1,"")</f>
        <v>45574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IF(A12&lt;VLOOKUP($B$1,ΡΥΘΜΙΣΕΙΣ!$A:$C,3,0),ΟΚΤΩΒΡΙΟΣ!A12+1,"")</f>
        <v>45575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IF(A13&lt;VLOOKUP($B$1,ΡΥΘΜΙΣΕΙΣ!$A:$C,3,0),ΟΚΤΩΒΡΙΟΣ!A13+1,"")</f>
        <v>45576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IF(A14&lt;VLOOKUP($B$1,ΡΥΘΜΙΣΕΙΣ!$A:$C,3,0),ΟΚΤΩΒΡΙΟΣ!A14+1,"")</f>
        <v>45577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IF(A15&lt;VLOOKUP($B$1,ΡΥΘΜΙΣΕΙΣ!$A:$C,3,0),ΟΚΤΩΒΡΙΟΣ!A15+1,"")</f>
        <v>45578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IF(A16&lt;VLOOKUP($B$1,ΡΥΘΜΙΣΕΙΣ!$A:$C,3,0),ΟΚΤΩΒΡΙΟΣ!A16+1,"")</f>
        <v>45579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IF(A17&lt;VLOOKUP($B$1,ΡΥΘΜΙΣΕΙΣ!$A:$C,3,0),ΟΚΤΩΒΡΙΟΣ!A17+1,"")</f>
        <v>45580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IF(A18&lt;VLOOKUP($B$1,ΡΥΘΜΙΣΕΙΣ!$A:$C,3,0),ΟΚΤΩΒΡΙΟΣ!A18+1,"")</f>
        <v>45581</v>
      </c>
      <c r="B19" s="18"/>
      <c r="C19" s="18"/>
      <c r="D19" s="19"/>
    </row>
    <row r="20" spans="1:8" x14ac:dyDescent="0.25">
      <c r="A20" s="9">
        <f>IF(A19&lt;VLOOKUP($B$1,ΡΥΘΜΙΣΕΙΣ!$A:$C,3,0),ΟΚΤΩΒΡΙΟΣ!A19+1,"")</f>
        <v>45582</v>
      </c>
      <c r="B20" s="18"/>
      <c r="C20" s="18"/>
      <c r="D20" s="19"/>
      <c r="G20" s="17"/>
    </row>
    <row r="21" spans="1:8" x14ac:dyDescent="0.25">
      <c r="A21" s="9">
        <f>IF(A20&lt;VLOOKUP($B$1,ΡΥΘΜΙΣΕΙΣ!$A:$C,3,0),ΟΚΤΩΒΡΙΟΣ!A20+1,"")</f>
        <v>45583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IF(A21&lt;VLOOKUP($B$1,ΡΥΘΜΙΣΕΙΣ!$A:$C,3,0),ΟΚΤΩΒΡΙΟΣ!A21+1,"")</f>
        <v>45584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IF(A22&lt;VLOOKUP($B$1,ΡΥΘΜΙΣΕΙΣ!$A:$C,3,0),ΟΚΤΩΒΡΙΟΣ!A22+1,"")</f>
        <v>45585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IF(A23&lt;VLOOKUP($B$1,ΡΥΘΜΙΣΕΙΣ!$A:$C,3,0),ΟΚΤΩΒΡΙΟΣ!A23+1,"")</f>
        <v>45586</v>
      </c>
      <c r="B24" s="18"/>
      <c r="C24" s="18"/>
      <c r="D24" s="19"/>
    </row>
    <row r="25" spans="1:8" ht="16.5" thickBot="1" x14ac:dyDescent="0.3">
      <c r="A25" s="9">
        <f>IF(A24&lt;VLOOKUP($B$1,ΡΥΘΜΙΣΕΙΣ!$A:$C,3,0),ΟΚΤΩΒΡΙΟΣ!A24+1,"")</f>
        <v>45587</v>
      </c>
      <c r="B25" s="18"/>
      <c r="C25" s="18"/>
      <c r="D25" s="19"/>
    </row>
    <row r="26" spans="1:8" x14ac:dyDescent="0.25">
      <c r="A26" s="9">
        <f>IF(A25&lt;VLOOKUP($B$1,ΡΥΘΜΙΣΕΙΣ!$A:$C,3,0),ΟΚΤΩΒΡΙΟΣ!A25+1,"")</f>
        <v>45588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IF(A26&lt;VLOOKUP($B$1,ΡΥΘΜΙΣΕΙΣ!$A:$C,3,0),ΟΚΤΩΒΡΙΟΣ!A26+1,"")</f>
        <v>45589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IF(A27&lt;VLOOKUP($B$1,ΡΥΘΜΙΣΕΙΣ!$A:$C,3,0),ΟΚΤΩΒΡΙΟΣ!A27+1,"")</f>
        <v>45590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IF(A28&lt;VLOOKUP($B$1,ΡΥΘΜΙΣΕΙΣ!$A:$C,3,0),ΟΚΤΩΒΡΙΟΣ!A28+1,"")</f>
        <v>45591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IF(A29&lt;VLOOKUP($B$1,ΡΥΘΜΙΣΕΙΣ!$A:$C,3,0),ΟΚΤΩΒΡΙΟΣ!A29+1,"")</f>
        <v>45592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IF(A30&lt;VLOOKUP($B$1,ΡΥΘΜΙΣΕΙΣ!$A:$C,3,0),ΟΚΤΩΒΡΙΟΣ!A30+1,"")</f>
        <v>45593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IF(A31&lt;VLOOKUP($B$1,ΡΥΘΜΙΣΕΙΣ!$A:$C,3,0),ΟΚΤΩΒΡΙΟΣ!A31+1,"")</f>
        <v>45594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IF(A32&lt;VLOOKUP($B$1,ΡΥΘΜΙΣΕΙΣ!$A:$C,3,0),ΟΚΤΩΒΡΙΟΣ!A32+1,"")</f>
        <v>45595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>
        <f>IF(A33&lt;VLOOKUP($B$1,ΡΥΘΜΙΣΕΙΣ!$A:$C,3,0),ΟΚΤΩΒΡΙΟΣ!A33+1,"")</f>
        <v>45596</v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IF(A34&lt;VLOOKUP($B$1,ΡΥΘΜΙΣΕΙΣ!$A:$C,3,0),ΟΚΤΩΒΡΙΟΣ!A34+1,"")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IF(A36&lt;VLOOKUP($B$1,ΡΥΘΜΙΣΕΙΣ!$A:$C,3,0),ΟΚΤΩΒΡΙΟΣ!A36+1,"")</f>
        <v/>
      </c>
    </row>
  </sheetData>
  <mergeCells count="1">
    <mergeCell ref="F26:H26"/>
  </mergeCells>
  <conditionalFormatting sqref="A4:A34">
    <cfRule type="expression" dxfId="13" priority="4">
      <formula>WEEKDAY($A4,2)=7</formula>
    </cfRule>
  </conditionalFormatting>
  <conditionalFormatting sqref="G23">
    <cfRule type="cellIs" dxfId="12" priority="1" operator="lessThanOrEqual">
      <formula>0</formula>
    </cfRule>
  </conditionalFormatting>
  <conditionalFormatting sqref="H23">
    <cfRule type="cellIs" dxfId="11" priority="2" operator="equal">
      <formula>"ΚΕΡΔΟΣ"</formula>
    </cfRule>
    <cfRule type="cellIs" dxfId="10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473A-99D5-4B17-AD80-F244665337F0}">
  <dimension ref="A1:H37"/>
  <sheetViews>
    <sheetView topLeftCell="A7" workbookViewId="0">
      <selection activeCell="I38" sqref="I38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22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45597</v>
      </c>
      <c r="B4" s="18"/>
      <c r="C4" s="18"/>
      <c r="D4" s="19"/>
    </row>
    <row r="5" spans="1:7" x14ac:dyDescent="0.25">
      <c r="A5" s="9">
        <f>A4+1</f>
        <v>45598</v>
      </c>
      <c r="B5" s="18"/>
      <c r="C5" s="18"/>
      <c r="D5" s="19"/>
    </row>
    <row r="6" spans="1:7" x14ac:dyDescent="0.25">
      <c r="A6" s="9">
        <f>IF(A5&lt;VLOOKUP($B$1,ΡΥΘΜΙΣΕΙΣ!$A:$C,3,0),ΝΟΕΜΒΡΙΟΣ!A5+1,"")</f>
        <v>45599</v>
      </c>
      <c r="B6" s="18"/>
      <c r="C6" s="18"/>
      <c r="D6" s="19"/>
    </row>
    <row r="7" spans="1:7" x14ac:dyDescent="0.25">
      <c r="A7" s="9">
        <f>IF(A6&lt;VLOOKUP($B$1,ΡΥΘΜΙΣΕΙΣ!$A:$C,3,0),ΝΟΕΜΒΡΙΟΣ!A6+1,"")</f>
        <v>45600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IF(A7&lt;VLOOKUP($B$1,ΡΥΘΜΙΣΕΙΣ!$A:$C,3,0),ΝΟΕΜΒΡΙΟΣ!A7+1,"")</f>
        <v>45601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IF(A8&lt;VLOOKUP($B$1,ΡΥΘΜΙΣΕΙΣ!$A:$C,3,0),ΝΟΕΜΒΡΙΟΣ!A8+1,"")</f>
        <v>45602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IF(A9&lt;VLOOKUP($B$1,ΡΥΘΜΙΣΕΙΣ!$A:$C,3,0),ΝΟΕΜΒΡΙΟΣ!A9+1,"")</f>
        <v>45603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IF(A10&lt;VLOOKUP($B$1,ΡΥΘΜΙΣΕΙΣ!$A:$C,3,0),ΝΟΕΜΒΡΙΟΣ!A10+1,"")</f>
        <v>45604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IF(A11&lt;VLOOKUP($B$1,ΡΥΘΜΙΣΕΙΣ!$A:$C,3,0),ΝΟΕΜΒΡΙΟΣ!A11+1,"")</f>
        <v>45605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IF(A12&lt;VLOOKUP($B$1,ΡΥΘΜΙΣΕΙΣ!$A:$C,3,0),ΝΟΕΜΒΡΙΟΣ!A12+1,"")</f>
        <v>45606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IF(A13&lt;VLOOKUP($B$1,ΡΥΘΜΙΣΕΙΣ!$A:$C,3,0),ΝΟΕΜΒΡΙΟΣ!A13+1,"")</f>
        <v>45607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IF(A14&lt;VLOOKUP($B$1,ΡΥΘΜΙΣΕΙΣ!$A:$C,3,0),ΝΟΕΜΒΡΙΟΣ!A14+1,"")</f>
        <v>45608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IF(A15&lt;VLOOKUP($B$1,ΡΥΘΜΙΣΕΙΣ!$A:$C,3,0),ΝΟΕΜΒΡΙΟΣ!A15+1,"")</f>
        <v>45609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IF(A16&lt;VLOOKUP($B$1,ΡΥΘΜΙΣΕΙΣ!$A:$C,3,0),ΝΟΕΜΒΡΙΟΣ!A16+1,"")</f>
        <v>45610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IF(A17&lt;VLOOKUP($B$1,ΡΥΘΜΙΣΕΙΣ!$A:$C,3,0),ΝΟΕΜΒΡΙΟΣ!A17+1,"")</f>
        <v>45611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IF(A18&lt;VLOOKUP($B$1,ΡΥΘΜΙΣΕΙΣ!$A:$C,3,0),ΝΟΕΜΒΡΙΟΣ!A18+1,"")</f>
        <v>45612</v>
      </c>
      <c r="B19" s="18"/>
      <c r="C19" s="18"/>
      <c r="D19" s="19"/>
    </row>
    <row r="20" spans="1:8" x14ac:dyDescent="0.25">
      <c r="A20" s="9">
        <f>IF(A19&lt;VLOOKUP($B$1,ΡΥΘΜΙΣΕΙΣ!$A:$C,3,0),ΝΟΕΜΒΡΙΟΣ!A19+1,"")</f>
        <v>45613</v>
      </c>
      <c r="B20" s="18"/>
      <c r="C20" s="18"/>
      <c r="D20" s="19"/>
      <c r="G20" s="17"/>
    </row>
    <row r="21" spans="1:8" x14ac:dyDescent="0.25">
      <c r="A21" s="9">
        <f>IF(A20&lt;VLOOKUP($B$1,ΡΥΘΜΙΣΕΙΣ!$A:$C,3,0),ΝΟΕΜΒΡΙΟΣ!A20+1,"")</f>
        <v>45614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IF(A21&lt;VLOOKUP($B$1,ΡΥΘΜΙΣΕΙΣ!$A:$C,3,0),ΝΟΕΜΒΡΙΟΣ!A21+1,"")</f>
        <v>45615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IF(A22&lt;VLOOKUP($B$1,ΡΥΘΜΙΣΕΙΣ!$A:$C,3,0),ΝΟΕΜΒΡΙΟΣ!A22+1,"")</f>
        <v>45616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IF(A23&lt;VLOOKUP($B$1,ΡΥΘΜΙΣΕΙΣ!$A:$C,3,0),ΝΟΕΜΒΡΙΟΣ!A23+1,"")</f>
        <v>45617</v>
      </c>
      <c r="B24" s="18"/>
      <c r="C24" s="18"/>
      <c r="D24" s="19"/>
    </row>
    <row r="25" spans="1:8" ht="16.5" thickBot="1" x14ac:dyDescent="0.3">
      <c r="A25" s="9">
        <f>IF(A24&lt;VLOOKUP($B$1,ΡΥΘΜΙΣΕΙΣ!$A:$C,3,0),ΝΟΕΜΒΡΙΟΣ!A24+1,"")</f>
        <v>45618</v>
      </c>
      <c r="B25" s="18"/>
      <c r="C25" s="18"/>
      <c r="D25" s="19"/>
    </row>
    <row r="26" spans="1:8" x14ac:dyDescent="0.25">
      <c r="A26" s="9">
        <f>IF(A25&lt;VLOOKUP($B$1,ΡΥΘΜΙΣΕΙΣ!$A:$C,3,0),ΝΟΕΜΒΡΙΟΣ!A25+1,"")</f>
        <v>45619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IF(A26&lt;VLOOKUP($B$1,ΡΥΘΜΙΣΕΙΣ!$A:$C,3,0),ΝΟΕΜΒΡΙΟΣ!A26+1,"")</f>
        <v>45620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IF(A27&lt;VLOOKUP($B$1,ΡΥΘΜΙΣΕΙΣ!$A:$C,3,0),ΝΟΕΜΒΡΙΟΣ!A27+1,"")</f>
        <v>45621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IF(A28&lt;VLOOKUP($B$1,ΡΥΘΜΙΣΕΙΣ!$A:$C,3,0),ΝΟΕΜΒΡΙΟΣ!A28+1,"")</f>
        <v>45622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IF(A29&lt;VLOOKUP($B$1,ΡΥΘΜΙΣΕΙΣ!$A:$C,3,0),ΝΟΕΜΒΡΙΟΣ!A29+1,"")</f>
        <v>45623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IF(A30&lt;VLOOKUP($B$1,ΡΥΘΜΙΣΕΙΣ!$A:$C,3,0),ΝΟΕΜΒΡΙΟΣ!A30+1,"")</f>
        <v>45624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IF(A31&lt;VLOOKUP($B$1,ΡΥΘΜΙΣΕΙΣ!$A:$C,3,0),ΝΟΕΜΒΡΙΟΣ!A31+1,"")</f>
        <v>45625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IF(A32&lt;VLOOKUP($B$1,ΡΥΘΜΙΣΕΙΣ!$A:$C,3,0),ΝΟΕΜΒΡΙΟΣ!A32+1,"")</f>
        <v>45626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 t="str">
        <f>IF(A33&lt;VLOOKUP($B$1,ΡΥΘΜΙΣΕΙΣ!$A:$C,3,0),ΝΟΕΜΒΡΙΟΣ!A33+1,"")</f>
        <v/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IF(A34&lt;VLOOKUP($B$1,ΡΥΘΜΙΣΕΙΣ!$A:$C,3,0),ΝΟΕΜΒΡΙΟΣ!A34+1,"")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IF(A36&lt;VLOOKUP($B$1,ΡΥΘΜΙΣΕΙΣ!$A:$C,3,0),ΝΟΕΜΒΡΙΟΣ!A36+1,"")</f>
        <v/>
      </c>
    </row>
  </sheetData>
  <mergeCells count="1">
    <mergeCell ref="F26:H26"/>
  </mergeCells>
  <conditionalFormatting sqref="A4:A34">
    <cfRule type="expression" dxfId="9" priority="4">
      <formula>WEEKDAY($A4,2)=7</formula>
    </cfRule>
  </conditionalFormatting>
  <conditionalFormatting sqref="G23">
    <cfRule type="cellIs" dxfId="8" priority="1" operator="lessThanOrEqual">
      <formula>0</formula>
    </cfRule>
  </conditionalFormatting>
  <conditionalFormatting sqref="H23">
    <cfRule type="cellIs" dxfId="7" priority="2" operator="equal">
      <formula>"ΚΕΡΔΟΣ"</formula>
    </cfRule>
    <cfRule type="cellIs" dxfId="6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2D58-B092-4B3F-9DC6-ECCB65CF5811}">
  <dimension ref="A1:H37"/>
  <sheetViews>
    <sheetView topLeftCell="A7" workbookViewId="0">
      <selection activeCell="G29" sqref="G29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23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45627</v>
      </c>
      <c r="B4" s="18"/>
      <c r="C4" s="18"/>
      <c r="D4" s="19"/>
    </row>
    <row r="5" spans="1:7" x14ac:dyDescent="0.25">
      <c r="A5" s="9">
        <f>A4+1</f>
        <v>45628</v>
      </c>
      <c r="B5" s="18"/>
      <c r="C5" s="18"/>
      <c r="D5" s="19"/>
    </row>
    <row r="6" spans="1:7" x14ac:dyDescent="0.25">
      <c r="A6" s="9">
        <f>IF(A5&lt;VLOOKUP($B$1,ΡΥΘΜΙΣΕΙΣ!$A:$C,3,0),ΔΕΚΕΜΒΡΙΟΣ!A5+1,"")</f>
        <v>45629</v>
      </c>
      <c r="B6" s="18"/>
      <c r="C6" s="18"/>
      <c r="D6" s="19"/>
    </row>
    <row r="7" spans="1:7" x14ac:dyDescent="0.25">
      <c r="A7" s="9">
        <f>IF(A6&lt;VLOOKUP($B$1,ΡΥΘΜΙΣΕΙΣ!$A:$C,3,0),ΔΕΚΕΜΒΡΙΟΣ!A6+1,"")</f>
        <v>45630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IF(A7&lt;VLOOKUP($B$1,ΡΥΘΜΙΣΕΙΣ!$A:$C,3,0),ΔΕΚΕΜΒΡΙΟΣ!A7+1,"")</f>
        <v>45631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IF(A8&lt;VLOOKUP($B$1,ΡΥΘΜΙΣΕΙΣ!$A:$C,3,0),ΔΕΚΕΜΒΡΙΟΣ!A8+1,"")</f>
        <v>45632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IF(A9&lt;VLOOKUP($B$1,ΡΥΘΜΙΣΕΙΣ!$A:$C,3,0),ΔΕΚΕΜΒΡΙΟΣ!A9+1,"")</f>
        <v>45633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IF(A10&lt;VLOOKUP($B$1,ΡΥΘΜΙΣΕΙΣ!$A:$C,3,0),ΔΕΚΕΜΒΡΙΟΣ!A10+1,"")</f>
        <v>45634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IF(A11&lt;VLOOKUP($B$1,ΡΥΘΜΙΣΕΙΣ!$A:$C,3,0),ΔΕΚΕΜΒΡΙΟΣ!A11+1,"")</f>
        <v>45635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IF(A12&lt;VLOOKUP($B$1,ΡΥΘΜΙΣΕΙΣ!$A:$C,3,0),ΔΕΚΕΜΒΡΙΟΣ!A12+1,"")</f>
        <v>45636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IF(A13&lt;VLOOKUP($B$1,ΡΥΘΜΙΣΕΙΣ!$A:$C,3,0),ΔΕΚΕΜΒΡΙΟΣ!A13+1,"")</f>
        <v>45637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IF(A14&lt;VLOOKUP($B$1,ΡΥΘΜΙΣΕΙΣ!$A:$C,3,0),ΔΕΚΕΜΒΡΙΟΣ!A14+1,"")</f>
        <v>45638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IF(A15&lt;VLOOKUP($B$1,ΡΥΘΜΙΣΕΙΣ!$A:$C,3,0),ΔΕΚΕΜΒΡΙΟΣ!A15+1,"")</f>
        <v>45639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IF(A16&lt;VLOOKUP($B$1,ΡΥΘΜΙΣΕΙΣ!$A:$C,3,0),ΔΕΚΕΜΒΡΙΟΣ!A16+1,"")</f>
        <v>45640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IF(A17&lt;VLOOKUP($B$1,ΡΥΘΜΙΣΕΙΣ!$A:$C,3,0),ΔΕΚΕΜΒΡΙΟΣ!A17+1,"")</f>
        <v>45641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IF(A18&lt;VLOOKUP($B$1,ΡΥΘΜΙΣΕΙΣ!$A:$C,3,0),ΔΕΚΕΜΒΡΙΟΣ!A18+1,"")</f>
        <v>45642</v>
      </c>
      <c r="B19" s="18"/>
      <c r="C19" s="18"/>
      <c r="D19" s="19"/>
    </row>
    <row r="20" spans="1:8" x14ac:dyDescent="0.25">
      <c r="A20" s="9">
        <f>IF(A19&lt;VLOOKUP($B$1,ΡΥΘΜΙΣΕΙΣ!$A:$C,3,0),ΔΕΚΕΜΒΡΙΟΣ!A19+1,"")</f>
        <v>45643</v>
      </c>
      <c r="B20" s="18"/>
      <c r="C20" s="18"/>
      <c r="D20" s="19"/>
      <c r="G20" s="17"/>
    </row>
    <row r="21" spans="1:8" x14ac:dyDescent="0.25">
      <c r="A21" s="9">
        <f>IF(A20&lt;VLOOKUP($B$1,ΡΥΘΜΙΣΕΙΣ!$A:$C,3,0),ΔΕΚΕΜΒΡΙΟΣ!A20+1,"")</f>
        <v>45644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IF(A21&lt;VLOOKUP($B$1,ΡΥΘΜΙΣΕΙΣ!$A:$C,3,0),ΔΕΚΕΜΒΡΙΟΣ!A21+1,"")</f>
        <v>45645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IF(A22&lt;VLOOKUP($B$1,ΡΥΘΜΙΣΕΙΣ!$A:$C,3,0),ΔΕΚΕΜΒΡΙΟΣ!A22+1,"")</f>
        <v>45646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IF(A23&lt;VLOOKUP($B$1,ΡΥΘΜΙΣΕΙΣ!$A:$C,3,0),ΔΕΚΕΜΒΡΙΟΣ!A23+1,"")</f>
        <v>45647</v>
      </c>
      <c r="B24" s="18"/>
      <c r="C24" s="18"/>
      <c r="D24" s="19"/>
    </row>
    <row r="25" spans="1:8" ht="16.5" thickBot="1" x14ac:dyDescent="0.3">
      <c r="A25" s="9">
        <f>IF(A24&lt;VLOOKUP($B$1,ΡΥΘΜΙΣΕΙΣ!$A:$C,3,0),ΔΕΚΕΜΒΡΙΟΣ!A24+1,"")</f>
        <v>45648</v>
      </c>
      <c r="B25" s="18"/>
      <c r="C25" s="18"/>
      <c r="D25" s="19"/>
    </row>
    <row r="26" spans="1:8" x14ac:dyDescent="0.25">
      <c r="A26" s="9">
        <f>IF(A25&lt;VLOOKUP($B$1,ΡΥΘΜΙΣΕΙΣ!$A:$C,3,0),ΔΕΚΕΜΒΡΙΟΣ!A25+1,"")</f>
        <v>45649</v>
      </c>
      <c r="B26" s="18"/>
      <c r="C26" s="18"/>
      <c r="D26" s="19"/>
      <c r="F26" s="63" t="s">
        <v>39</v>
      </c>
      <c r="G26" s="64"/>
      <c r="H26" s="65"/>
    </row>
    <row r="27" spans="1:8" x14ac:dyDescent="0.25">
      <c r="A27" s="9">
        <f>IF(A26&lt;VLOOKUP($B$1,ΡΥΘΜΙΣΕΙΣ!$A:$C,3,0),ΔΕΚΕΜΒΡΙΟΣ!A26+1,"")</f>
        <v>45650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IF(A27&lt;VLOOKUP($B$1,ΡΥΘΜΙΣΕΙΣ!$A:$C,3,0),ΔΕΚΕΜΒΡΙΟΣ!A27+1,"")</f>
        <v>45651</v>
      </c>
      <c r="B28" s="18"/>
      <c r="C28" s="18"/>
      <c r="D28" s="19"/>
      <c r="F28" s="56" t="str" cm="1">
        <f t="array" ref="F28:F35">ΡΥΘΜΙΣΕΙΣ!E4:E11</f>
        <v>ΜΑΡΙΑ</v>
      </c>
      <c r="G28" s="58"/>
      <c r="H28" s="52">
        <f>ΡΥΘΜΙΣΕΙΣ!I4</f>
        <v>25</v>
      </c>
    </row>
    <row r="29" spans="1:8" x14ac:dyDescent="0.25">
      <c r="A29" s="9">
        <f>IF(A28&lt;VLOOKUP($B$1,ΡΥΘΜΙΣΕΙΣ!$A:$C,3,0),ΔΕΚΕΜΒΡΙΟΣ!A28+1,"")</f>
        <v>45652</v>
      </c>
      <c r="B29" s="18"/>
      <c r="C29" s="18"/>
      <c r="D29" s="19"/>
      <c r="F29" s="56" t="str">
        <v>ΤΑΣΙΑ</v>
      </c>
      <c r="G29" s="58"/>
      <c r="H29" s="52">
        <f>ΡΥΘΜΙΣΕΙΣ!I5</f>
        <v>25</v>
      </c>
    </row>
    <row r="30" spans="1:8" x14ac:dyDescent="0.25">
      <c r="A30" s="9">
        <f>IF(A29&lt;VLOOKUP($B$1,ΡΥΘΜΙΣΕΙΣ!$A:$C,3,0),ΔΕΚΕΜΒΡΙΟΣ!A29+1,"")</f>
        <v>45653</v>
      </c>
      <c r="B30" s="18"/>
      <c r="C30" s="18"/>
      <c r="D30" s="19"/>
      <c r="F30" s="56" t="str">
        <v>ΖΑΦΕΙΡΟΥΛΑ</v>
      </c>
      <c r="G30" s="58"/>
      <c r="H30" s="52">
        <f>ΡΥΘΜΙΣΕΙΣ!I6</f>
        <v>25</v>
      </c>
    </row>
    <row r="31" spans="1:8" x14ac:dyDescent="0.25">
      <c r="A31" s="9">
        <f>IF(A30&lt;VLOOKUP($B$1,ΡΥΘΜΙΣΕΙΣ!$A:$C,3,0),ΔΕΚΕΜΒΡΙΟΣ!A30+1,"")</f>
        <v>45654</v>
      </c>
      <c r="B31" s="18"/>
      <c r="C31" s="18"/>
      <c r="D31" s="19"/>
      <c r="F31" s="56">
        <v>0</v>
      </c>
      <c r="G31" s="58"/>
      <c r="H31" s="52">
        <f>ΡΥΘΜΙΣΕΙΣ!I7</f>
        <v>0</v>
      </c>
    </row>
    <row r="32" spans="1:8" x14ac:dyDescent="0.25">
      <c r="A32" s="9">
        <f>IF(A31&lt;VLOOKUP($B$1,ΡΥΘΜΙΣΕΙΣ!$A:$C,3,0),ΔΕΚΕΜΒΡΙΟΣ!A31+1,"")</f>
        <v>45655</v>
      </c>
      <c r="B32" s="18"/>
      <c r="C32" s="18"/>
      <c r="D32" s="19"/>
      <c r="F32" s="56">
        <v>0</v>
      </c>
      <c r="G32" s="58"/>
      <c r="H32" s="52">
        <f>ΡΥΘΜΙΣΕΙΣ!I8</f>
        <v>0</v>
      </c>
    </row>
    <row r="33" spans="1:8" x14ac:dyDescent="0.25">
      <c r="A33" s="9">
        <f>IF(A32&lt;VLOOKUP($B$1,ΡΥΘΜΙΣΕΙΣ!$A:$C,3,0),ΔΕΚΕΜΒΡΙΟΣ!A32+1,"")</f>
        <v>45656</v>
      </c>
      <c r="B33" s="18"/>
      <c r="C33" s="18"/>
      <c r="D33" s="19"/>
      <c r="F33" s="56">
        <v>0</v>
      </c>
      <c r="G33" s="58"/>
      <c r="H33" s="52">
        <f>ΡΥΘΜΙΣΕΙΣ!I9</f>
        <v>0</v>
      </c>
    </row>
    <row r="34" spans="1:8" ht="16.5" thickBot="1" x14ac:dyDescent="0.3">
      <c r="A34" s="10">
        <f>IF(A33&lt;VLOOKUP($B$1,ΡΥΘΜΙΣΕΙΣ!$A:$C,3,0),ΔΕΚΕΜΒΡΙΟΣ!A33+1,"")</f>
        <v>45657</v>
      </c>
      <c r="B34" s="20"/>
      <c r="C34" s="20"/>
      <c r="D34" s="21"/>
      <c r="F34" s="56">
        <v>0</v>
      </c>
      <c r="G34" s="58"/>
      <c r="H34" s="52">
        <f>ΡΥΘΜΙΣΕΙΣ!I10</f>
        <v>0</v>
      </c>
    </row>
    <row r="35" spans="1:8" ht="16.5" thickBot="1" x14ac:dyDescent="0.3">
      <c r="A35" s="5" t="str">
        <f>IF(A34&lt;VLOOKUP($B$1,ΡΥΘΜΙΣΕΙΣ!$A:$C,3,0),ΔΕΚΕΜΒΡΙΟΣ!A34+1,"")</f>
        <v/>
      </c>
      <c r="F35" s="57">
        <v>0</v>
      </c>
      <c r="G35" s="59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IF(A36&lt;VLOOKUP($B$1,ΡΥΘΜΙΣΕΙΣ!$A:$C,3,0),ΔΕΚΕΜΒΡΙΟΣ!A36+1,"")</f>
        <v/>
      </c>
    </row>
  </sheetData>
  <mergeCells count="1">
    <mergeCell ref="F26:H26"/>
  </mergeCells>
  <conditionalFormatting sqref="A4:A34">
    <cfRule type="expression" dxfId="5" priority="4">
      <formula>WEEKDAY($A4,2)=7</formula>
    </cfRule>
  </conditionalFormatting>
  <conditionalFormatting sqref="G23">
    <cfRule type="cellIs" dxfId="4" priority="1" operator="lessThanOrEqual">
      <formula>0</formula>
    </cfRule>
  </conditionalFormatting>
  <conditionalFormatting sqref="H23">
    <cfRule type="cellIs" dxfId="3" priority="2" operator="equal">
      <formula>"ΚΕΡΔΟΣ"</formula>
    </cfRule>
    <cfRule type="cellIs" dxfId="2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A119-F5E6-4D13-AF65-9BF8F97D9D14}">
  <dimension ref="B2:O31"/>
  <sheetViews>
    <sheetView workbookViewId="0">
      <selection activeCell="O38" sqref="O38"/>
    </sheetView>
  </sheetViews>
  <sheetFormatPr defaultRowHeight="18" x14ac:dyDescent="0.25"/>
  <cols>
    <col min="1" max="1" width="9.140625" style="27"/>
    <col min="2" max="2" width="16.85546875" style="27" bestFit="1" customWidth="1"/>
    <col min="3" max="14" width="12.7109375" style="27" customWidth="1"/>
    <col min="15" max="15" width="10.42578125" style="27" bestFit="1" customWidth="1"/>
    <col min="16" max="16384" width="9.140625" style="27"/>
  </cols>
  <sheetData>
    <row r="2" spans="2:4" x14ac:dyDescent="0.25">
      <c r="B2" s="29" t="s">
        <v>44</v>
      </c>
      <c r="C2" s="28">
        <f>ΡΥΘΜΙΣΕΙΣ!B2</f>
        <v>2024</v>
      </c>
    </row>
    <row r="4" spans="2:4" x14ac:dyDescent="0.25">
      <c r="B4" s="27" t="s">
        <v>45</v>
      </c>
      <c r="C4" s="30">
        <f>ΙΑΝΟΥΑΡΙΟΣ!G23</f>
        <v>-2960</v>
      </c>
    </row>
    <row r="5" spans="2:4" x14ac:dyDescent="0.25">
      <c r="B5" s="27" t="s">
        <v>46</v>
      </c>
      <c r="C5" s="30">
        <f>ΦΕΒΡΟΥΑΡΙΟΣ!G23</f>
        <v>3300</v>
      </c>
    </row>
    <row r="6" spans="2:4" x14ac:dyDescent="0.25">
      <c r="B6" s="27" t="s">
        <v>47</v>
      </c>
      <c r="C6" s="30">
        <f>ΜΑΡΤΙΟΣ!G23</f>
        <v>-2450</v>
      </c>
    </row>
    <row r="7" spans="2:4" x14ac:dyDescent="0.25">
      <c r="B7" s="27" t="s">
        <v>48</v>
      </c>
      <c r="C7" s="30">
        <f>ΑΠΡΙΛΙΟΣ!G23</f>
        <v>-2960</v>
      </c>
    </row>
    <row r="8" spans="2:4" x14ac:dyDescent="0.25">
      <c r="B8" s="27" t="s">
        <v>49</v>
      </c>
      <c r="C8" s="30">
        <f>ΜΑΙΟΣ!G23</f>
        <v>-2960</v>
      </c>
    </row>
    <row r="9" spans="2:4" x14ac:dyDescent="0.25">
      <c r="B9" s="27" t="s">
        <v>50</v>
      </c>
      <c r="C9" s="30">
        <f>ΙΟΥΝΙΟΣ!G23</f>
        <v>-2960</v>
      </c>
    </row>
    <row r="10" spans="2:4" x14ac:dyDescent="0.25">
      <c r="B10" s="27" t="s">
        <v>51</v>
      </c>
      <c r="C10" s="30">
        <f>ΙΟΥΛΙΟΣ!G23</f>
        <v>-2960</v>
      </c>
    </row>
    <row r="11" spans="2:4" x14ac:dyDescent="0.25">
      <c r="B11" s="27" t="s">
        <v>52</v>
      </c>
      <c r="C11" s="30">
        <f>ΑΥΓΟΥΣΤΟΣ!G23</f>
        <v>-2960</v>
      </c>
    </row>
    <row r="12" spans="2:4" x14ac:dyDescent="0.25">
      <c r="B12" s="27" t="s">
        <v>53</v>
      </c>
      <c r="C12" s="30">
        <f>ΣΕΠΤΕΜΒΡΙΟΣ!G23</f>
        <v>-2960</v>
      </c>
    </row>
    <row r="13" spans="2:4" x14ac:dyDescent="0.25">
      <c r="B13" s="27" t="s">
        <v>54</v>
      </c>
      <c r="C13" s="30">
        <f>ΟΚΤΩΒΡΙΟΣ!G23</f>
        <v>-2960</v>
      </c>
    </row>
    <row r="14" spans="2:4" x14ac:dyDescent="0.25">
      <c r="B14" s="27" t="s">
        <v>55</v>
      </c>
      <c r="C14" s="30">
        <f>ΝΟΕΜΒΡΙΟΣ!G23</f>
        <v>-2960</v>
      </c>
    </row>
    <row r="15" spans="2:4" x14ac:dyDescent="0.25">
      <c r="B15" s="27" t="s">
        <v>56</v>
      </c>
      <c r="C15" s="30">
        <f>ΔΕΚΕΜΒΡΙΟΣ!G23</f>
        <v>-2960</v>
      </c>
    </row>
    <row r="16" spans="2:4" x14ac:dyDescent="0.25">
      <c r="B16" s="27" t="s">
        <v>57</v>
      </c>
      <c r="C16" s="31">
        <f>SUM(C4:C15)</f>
        <v>-28750</v>
      </c>
      <c r="D16" s="32" t="str">
        <f>IF(C16&gt;0,"ΚΕΡΔΟΣ","ΖΗΜΙΑ")</f>
        <v>ΖΗΜΙΑ</v>
      </c>
    </row>
    <row r="21" spans="2:15" x14ac:dyDescent="0.25">
      <c r="B21" s="66" t="s">
        <v>39</v>
      </c>
      <c r="C21" s="66"/>
    </row>
    <row r="22" spans="2:15" x14ac:dyDescent="0.25">
      <c r="B22" s="32"/>
      <c r="C22" s="67" t="s">
        <v>58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2:15" x14ac:dyDescent="0.25">
      <c r="B23" s="33" t="s">
        <v>40</v>
      </c>
      <c r="C23" s="33" t="s">
        <v>59</v>
      </c>
      <c r="D23" s="33" t="s">
        <v>60</v>
      </c>
      <c r="E23" s="33" t="s">
        <v>61</v>
      </c>
      <c r="F23" s="33" t="s">
        <v>62</v>
      </c>
      <c r="G23" s="33" t="s">
        <v>63</v>
      </c>
      <c r="H23" s="33" t="s">
        <v>64</v>
      </c>
      <c r="I23" s="33" t="s">
        <v>65</v>
      </c>
      <c r="J23" s="33" t="s">
        <v>66</v>
      </c>
      <c r="K23" s="33" t="s">
        <v>67</v>
      </c>
      <c r="L23" s="33" t="s">
        <v>68</v>
      </c>
      <c r="M23" s="33" t="s">
        <v>69</v>
      </c>
      <c r="N23" s="33" t="s">
        <v>70</v>
      </c>
      <c r="O23" s="36" t="s">
        <v>57</v>
      </c>
    </row>
    <row r="24" spans="2:15" x14ac:dyDescent="0.25">
      <c r="B24" s="27" t="str">
        <f>ΡΥΘΜΙΣΕΙΣ!E4</f>
        <v>ΜΑΡΙΑ</v>
      </c>
      <c r="C24" s="27">
        <f>ΙΑΝΟΥΑΡΙΟΣ!G28</f>
        <v>0</v>
      </c>
      <c r="D24" s="27">
        <f>ΦΕΒΡΟΥΑΡΙΟΣ!G28</f>
        <v>0</v>
      </c>
      <c r="E24" s="27">
        <f>ΜΑΡΤΙΟΣ!G28</f>
        <v>0</v>
      </c>
      <c r="F24" s="27">
        <f>ΑΠΡΙΛΙΟΣ!G28</f>
        <v>0</v>
      </c>
      <c r="G24" s="27">
        <f>ΜΑΙΟΣ!G28</f>
        <v>0</v>
      </c>
      <c r="H24" s="27">
        <f>ΙΟΥΝΙΟΣ!G28</f>
        <v>0</v>
      </c>
      <c r="I24" s="27">
        <f>ΙΟΥΛΙΟΣ!G28</f>
        <v>0</v>
      </c>
      <c r="J24" s="27">
        <f>ΑΥΓΟΥΣΤΟΣ!G28</f>
        <v>0</v>
      </c>
      <c r="K24" s="27">
        <f>ΣΕΠΤΕΜΒΡΙΟΣ!G28</f>
        <v>0</v>
      </c>
      <c r="L24" s="27">
        <f>ΟΚΤΩΒΡΙΟΣ!G28</f>
        <v>0</v>
      </c>
      <c r="M24" s="27">
        <f>ΝΟΕΜΒΡΙΟΣ!G28</f>
        <v>0</v>
      </c>
      <c r="N24" s="27">
        <f>ΔΕΚΕΜΒΡΙΟΣ!G28</f>
        <v>0</v>
      </c>
      <c r="O24" s="37">
        <f>SUM(C24:N24)</f>
        <v>0</v>
      </c>
    </row>
    <row r="25" spans="2:15" x14ac:dyDescent="0.25">
      <c r="B25" s="27" t="str">
        <f>ΡΥΘΜΙΣΕΙΣ!E5</f>
        <v>ΤΑΣΙΑ</v>
      </c>
      <c r="C25" s="27">
        <f>ΙΑΝΟΥΑΡΙΟΣ!G29</f>
        <v>0</v>
      </c>
      <c r="D25" s="27">
        <f>ΦΕΒΡΟΥΑΡΙΟΣ!G29</f>
        <v>0</v>
      </c>
      <c r="E25" s="27">
        <f>ΜΑΡΤΙΟΣ!G29</f>
        <v>0</v>
      </c>
      <c r="F25" s="27">
        <f>ΑΠΡΙΛΙΟΣ!G29</f>
        <v>0</v>
      </c>
      <c r="G25" s="27">
        <f>ΜΑΙΟΣ!G29</f>
        <v>0</v>
      </c>
      <c r="H25" s="27">
        <f>ΙΟΥΝΙΟΣ!G29</f>
        <v>0</v>
      </c>
      <c r="I25" s="27">
        <f>ΙΟΥΛΙΟΣ!G29</f>
        <v>0</v>
      </c>
      <c r="J25" s="27">
        <f>ΑΥΓΟΥΣΤΟΣ!G29</f>
        <v>0</v>
      </c>
      <c r="K25" s="27">
        <f>ΣΕΠΤΕΜΒΡΙΟΣ!G29</f>
        <v>0</v>
      </c>
      <c r="L25" s="27">
        <f>ΟΚΤΩΒΡΙΟΣ!G29</f>
        <v>0</v>
      </c>
      <c r="M25" s="27">
        <f>ΝΟΕΜΒΡΙΟΣ!G29</f>
        <v>0</v>
      </c>
      <c r="N25" s="27">
        <f>ΔΕΚΕΜΒΡΙΟΣ!G29</f>
        <v>0</v>
      </c>
      <c r="O25" s="37">
        <f t="shared" ref="O25:O31" si="0">SUM(C25:N25)</f>
        <v>0</v>
      </c>
    </row>
    <row r="26" spans="2:15" x14ac:dyDescent="0.25">
      <c r="B26" s="27" t="str">
        <f>ΡΥΘΜΙΣΕΙΣ!E6</f>
        <v>ΖΑΦΕΙΡΟΥΛΑ</v>
      </c>
      <c r="C26" s="27">
        <f>ΙΑΝΟΥΑΡΙΟΣ!G30</f>
        <v>0</v>
      </c>
      <c r="D26" s="27">
        <f>ΦΕΒΡΟΥΑΡΙΟΣ!G30</f>
        <v>0</v>
      </c>
      <c r="E26" s="27">
        <f>ΜΑΡΤΙΟΣ!G30</f>
        <v>0</v>
      </c>
      <c r="F26" s="27">
        <f>ΑΠΡΙΛΙΟΣ!G30</f>
        <v>0</v>
      </c>
      <c r="G26" s="27">
        <f>ΜΑΙΟΣ!G30</f>
        <v>0</v>
      </c>
      <c r="H26" s="27">
        <f>ΙΟΥΝΙΟΣ!G30</f>
        <v>0</v>
      </c>
      <c r="I26" s="27">
        <f>ΙΟΥΛΙΟΣ!G30</f>
        <v>0</v>
      </c>
      <c r="J26" s="27">
        <f>ΑΥΓΟΥΣΤΟΣ!G30</f>
        <v>0</v>
      </c>
      <c r="K26" s="27">
        <f>ΣΕΠΤΕΜΒΡΙΟΣ!G30</f>
        <v>0</v>
      </c>
      <c r="L26" s="27">
        <f>ΟΚΤΩΒΡΙΟΣ!G30</f>
        <v>0</v>
      </c>
      <c r="M26" s="27">
        <f>ΝΟΕΜΒΡΙΟΣ!G30</f>
        <v>0</v>
      </c>
      <c r="N26" s="27">
        <f>ΔΕΚΕΜΒΡΙΟΣ!G30</f>
        <v>0</v>
      </c>
      <c r="O26" s="37">
        <f t="shared" si="0"/>
        <v>0</v>
      </c>
    </row>
    <row r="27" spans="2:15" x14ac:dyDescent="0.25">
      <c r="B27" s="27">
        <f>ΡΥΘΜΙΣΕΙΣ!E7</f>
        <v>0</v>
      </c>
      <c r="C27" s="27">
        <f>ΙΑΝΟΥΑΡΙΟΣ!G31</f>
        <v>0</v>
      </c>
      <c r="D27" s="27">
        <f>ΦΕΒΡΟΥΑΡΙΟΣ!G31</f>
        <v>0</v>
      </c>
      <c r="E27" s="27">
        <f>ΜΑΡΤΙΟΣ!G31</f>
        <v>0</v>
      </c>
      <c r="F27" s="27">
        <f>ΑΠΡΙΛΙΟΣ!G31</f>
        <v>0</v>
      </c>
      <c r="G27" s="27">
        <f>ΜΑΙΟΣ!G31</f>
        <v>0</v>
      </c>
      <c r="H27" s="27">
        <f>ΙΟΥΝΙΟΣ!G31</f>
        <v>0</v>
      </c>
      <c r="I27" s="27">
        <f>ΙΟΥΛΙΟΣ!G31</f>
        <v>0</v>
      </c>
      <c r="J27" s="27">
        <f>ΑΥΓΟΥΣΤΟΣ!G31</f>
        <v>0</v>
      </c>
      <c r="K27" s="27">
        <f>ΣΕΠΤΕΜΒΡΙΟΣ!G31</f>
        <v>0</v>
      </c>
      <c r="L27" s="27">
        <f>ΟΚΤΩΒΡΙΟΣ!G31</f>
        <v>0</v>
      </c>
      <c r="M27" s="27">
        <f>ΝΟΕΜΒΡΙΟΣ!G31</f>
        <v>0</v>
      </c>
      <c r="N27" s="27">
        <f>ΔΕΚΕΜΒΡΙΟΣ!G31</f>
        <v>0</v>
      </c>
      <c r="O27" s="37">
        <f t="shared" si="0"/>
        <v>0</v>
      </c>
    </row>
    <row r="28" spans="2:15" x14ac:dyDescent="0.25">
      <c r="B28" s="27">
        <f>ΡΥΘΜΙΣΕΙΣ!E8</f>
        <v>0</v>
      </c>
      <c r="C28" s="27">
        <f>ΙΑΝΟΥΑΡΙΟΣ!G32</f>
        <v>0</v>
      </c>
      <c r="D28" s="27">
        <f>ΦΕΒΡΟΥΑΡΙΟΣ!G32</f>
        <v>0</v>
      </c>
      <c r="E28" s="27">
        <f>ΜΑΡΤΙΟΣ!G32</f>
        <v>0</v>
      </c>
      <c r="F28" s="27">
        <f>ΑΠΡΙΛΙΟΣ!G32</f>
        <v>0</v>
      </c>
      <c r="G28" s="27">
        <f>ΜΑΙΟΣ!G32</f>
        <v>0</v>
      </c>
      <c r="H28" s="27">
        <f>ΙΟΥΝΙΟΣ!G32</f>
        <v>0</v>
      </c>
      <c r="I28" s="27">
        <f>ΙΟΥΛΙΟΣ!G32</f>
        <v>0</v>
      </c>
      <c r="J28" s="27">
        <f>ΑΥΓΟΥΣΤΟΣ!G32</f>
        <v>0</v>
      </c>
      <c r="K28" s="27">
        <f>ΣΕΠΤΕΜΒΡΙΟΣ!G32</f>
        <v>0</v>
      </c>
      <c r="L28" s="27">
        <f>ΟΚΤΩΒΡΙΟΣ!G32</f>
        <v>0</v>
      </c>
      <c r="M28" s="27">
        <f>ΝΟΕΜΒΡΙΟΣ!G32</f>
        <v>0</v>
      </c>
      <c r="N28" s="27">
        <f>ΔΕΚΕΜΒΡΙΟΣ!G32</f>
        <v>0</v>
      </c>
      <c r="O28" s="37">
        <f t="shared" si="0"/>
        <v>0</v>
      </c>
    </row>
    <row r="29" spans="2:15" x14ac:dyDescent="0.25">
      <c r="B29" s="27">
        <f>ΡΥΘΜΙΣΕΙΣ!E9</f>
        <v>0</v>
      </c>
      <c r="C29" s="27">
        <f>ΙΑΝΟΥΑΡΙΟΣ!G33</f>
        <v>0</v>
      </c>
      <c r="D29" s="27">
        <f>ΦΕΒΡΟΥΑΡΙΟΣ!G33</f>
        <v>0</v>
      </c>
      <c r="E29" s="27">
        <f>ΜΑΡΤΙΟΣ!G33</f>
        <v>0</v>
      </c>
      <c r="F29" s="27">
        <f>ΑΠΡΙΛΙΟΣ!G33</f>
        <v>0</v>
      </c>
      <c r="G29" s="27">
        <f>ΜΑΙΟΣ!G33</f>
        <v>0</v>
      </c>
      <c r="H29" s="27">
        <f>ΙΟΥΝΙΟΣ!G33</f>
        <v>0</v>
      </c>
      <c r="I29" s="27">
        <f>ΙΟΥΛΙΟΣ!G33</f>
        <v>0</v>
      </c>
      <c r="J29" s="27">
        <f>ΑΥΓΟΥΣΤΟΣ!G33</f>
        <v>0</v>
      </c>
      <c r="K29" s="27">
        <f>ΣΕΠΤΕΜΒΡΙΟΣ!G33</f>
        <v>0</v>
      </c>
      <c r="L29" s="27">
        <f>ΟΚΤΩΒΡΙΟΣ!G33</f>
        <v>0</v>
      </c>
      <c r="M29" s="27">
        <f>ΝΟΕΜΒΡΙΟΣ!G33</f>
        <v>0</v>
      </c>
      <c r="N29" s="27">
        <f>ΔΕΚΕΜΒΡΙΟΣ!G33</f>
        <v>0</v>
      </c>
      <c r="O29" s="37">
        <f t="shared" si="0"/>
        <v>0</v>
      </c>
    </row>
    <row r="30" spans="2:15" x14ac:dyDescent="0.25">
      <c r="B30" s="27">
        <f>ΡΥΘΜΙΣΕΙΣ!E10</f>
        <v>0</v>
      </c>
      <c r="C30" s="27">
        <f>ΙΑΝΟΥΑΡΙΟΣ!G34</f>
        <v>0</v>
      </c>
      <c r="D30" s="27">
        <f>ΦΕΒΡΟΥΑΡΙΟΣ!G34</f>
        <v>0</v>
      </c>
      <c r="E30" s="27">
        <f>ΜΑΡΤΙΟΣ!G34</f>
        <v>0</v>
      </c>
      <c r="F30" s="27">
        <f>ΑΠΡΙΛΙΟΣ!G34</f>
        <v>0</v>
      </c>
      <c r="G30" s="27">
        <f>ΜΑΙΟΣ!G34</f>
        <v>0</v>
      </c>
      <c r="H30" s="27">
        <f>ΙΟΥΝΙΟΣ!G34</f>
        <v>0</v>
      </c>
      <c r="I30" s="27">
        <f>ΙΟΥΛΙΟΣ!G34</f>
        <v>0</v>
      </c>
      <c r="J30" s="27">
        <f>ΑΥΓΟΥΣΤΟΣ!G34</f>
        <v>0</v>
      </c>
      <c r="K30" s="27">
        <f>ΣΕΠΤΕΜΒΡΙΟΣ!G34</f>
        <v>0</v>
      </c>
      <c r="L30" s="27">
        <f>ΟΚΤΩΒΡΙΟΣ!G34</f>
        <v>0</v>
      </c>
      <c r="M30" s="27">
        <f>ΝΟΕΜΒΡΙΟΣ!G34</f>
        <v>0</v>
      </c>
      <c r="N30" s="27">
        <f>ΔΕΚΕΜΒΡΙΟΣ!G34</f>
        <v>0</v>
      </c>
      <c r="O30" s="37">
        <f t="shared" si="0"/>
        <v>0</v>
      </c>
    </row>
    <row r="31" spans="2:15" x14ac:dyDescent="0.25">
      <c r="B31" s="27">
        <f>ΡΥΘΜΙΣΕΙΣ!E11</f>
        <v>0</v>
      </c>
      <c r="C31" s="27">
        <f>ΙΑΝΟΥΑΡΙΟΣ!G35</f>
        <v>0</v>
      </c>
      <c r="D31" s="27">
        <f>ΦΕΒΡΟΥΑΡΙΟΣ!G35</f>
        <v>0</v>
      </c>
      <c r="E31" s="27">
        <f>ΜΑΡΤΙΟΣ!G35</f>
        <v>0</v>
      </c>
      <c r="F31" s="27">
        <f>ΑΠΡΙΛΙΟΣ!G35</f>
        <v>0</v>
      </c>
      <c r="G31" s="27">
        <f>ΜΑΙΟΣ!G35</f>
        <v>0</v>
      </c>
      <c r="H31" s="27">
        <f>ΙΟΥΝΙΟΣ!G35</f>
        <v>0</v>
      </c>
      <c r="I31" s="27">
        <f>ΙΟΥΛΙΟΣ!G35</f>
        <v>0</v>
      </c>
      <c r="J31" s="27">
        <f>ΑΥΓΟΥΣΤΟΣ!G35</f>
        <v>0</v>
      </c>
      <c r="K31" s="27">
        <f>ΣΕΠΤΕΜΒΡΙΟΣ!G35</f>
        <v>0</v>
      </c>
      <c r="L31" s="27">
        <f>ΟΚΤΩΒΡΙΟΣ!G35</f>
        <v>0</v>
      </c>
      <c r="M31" s="27">
        <f>ΝΟΕΜΒΡΙΟΣ!G35</f>
        <v>0</v>
      </c>
      <c r="N31" s="27">
        <f>ΔΕΚΕΜΒΡΙΟΣ!G35</f>
        <v>0</v>
      </c>
      <c r="O31" s="37">
        <f t="shared" si="0"/>
        <v>0</v>
      </c>
    </row>
  </sheetData>
  <sheetProtection algorithmName="SHA-512" hashValue="mKXE1rD459CtsE+UYMxU1HJY7TNPIL/mbNHEZLnjO9tfJWZCEA5XgiohdMwXkWPGgucGU9pcQSse9Iwi+zzRoQ==" saltValue="w08oyZVYIqjvWWhMQXWU1g==" spinCount="100000" sheet="1"/>
  <mergeCells count="2">
    <mergeCell ref="B21:C21"/>
    <mergeCell ref="C22:N22"/>
  </mergeCells>
  <phoneticPr fontId="1" type="noConversion"/>
  <conditionalFormatting sqref="D16">
    <cfRule type="cellIs" dxfId="1" priority="1" operator="equal">
      <formula>"ΚΕΡΔΟΣ"</formula>
    </cfRule>
    <cfRule type="cellIs" dxfId="0" priority="2" operator="equal">
      <formula>"ΖΗΜΙΑ"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0C37-4D09-4E58-853A-D6747B44427C}">
  <dimension ref="A1:H37"/>
  <sheetViews>
    <sheetView topLeftCell="A4" workbookViewId="0">
      <selection activeCell="G30" sqref="G30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9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45292</v>
      </c>
      <c r="B4" s="18"/>
      <c r="C4" s="18"/>
      <c r="D4" s="19"/>
    </row>
    <row r="5" spans="1:7" x14ac:dyDescent="0.25">
      <c r="A5" s="9">
        <f>A4+1</f>
        <v>45293</v>
      </c>
      <c r="B5" s="18"/>
      <c r="C5" s="18"/>
      <c r="D5" s="19"/>
    </row>
    <row r="6" spans="1:7" x14ac:dyDescent="0.25">
      <c r="A6" s="9">
        <f>IF(A5&lt;VLOOKUP($B$1,ΡΥΘΜΙΣΕΙΣ!$A:$C,3,0),ΙΑΝΟΥΑΡΙΟΣ!A5+1,"")</f>
        <v>45294</v>
      </c>
      <c r="B6" s="18"/>
      <c r="C6" s="18"/>
      <c r="D6" s="19"/>
    </row>
    <row r="7" spans="1:7" x14ac:dyDescent="0.25">
      <c r="A7" s="9">
        <f>IF(A6&lt;VLOOKUP($B$1,ΡΥΘΜΙΣΕΙΣ!$A:$C,3,0),ΙΑΝΟΥΑΡΙΟΣ!A6+1,"")</f>
        <v>45295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IF(A7&lt;VLOOKUP($B$1,ΡΥΘΜΙΣΕΙΣ!$A:$C,3,0),ΙΑΝΟΥΑΡΙΟΣ!A7+1,"")</f>
        <v>45296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IF(A8&lt;VLOOKUP($B$1,ΡΥΘΜΙΣΕΙΣ!$A:$C,3,0),ΙΑΝΟΥΑΡΙΟΣ!A8+1,"")</f>
        <v>45297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IF(A9&lt;VLOOKUP($B$1,ΡΥΘΜΙΣΕΙΣ!$A:$C,3,0),ΙΑΝΟΥΑΡΙΟΣ!A9+1,"")</f>
        <v>45298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IF(A10&lt;VLOOKUP($B$1,ΡΥΘΜΙΣΕΙΣ!$A:$C,3,0),ΙΑΝΟΥΑΡΙΟΣ!A10+1,"")</f>
        <v>45299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IF(A11&lt;VLOOKUP($B$1,ΡΥΘΜΙΣΕΙΣ!$A:$C,3,0),ΙΑΝΟΥΑΡΙΟΣ!A11+1,"")</f>
        <v>45300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IF(A12&lt;VLOOKUP($B$1,ΡΥΘΜΙΣΕΙΣ!$A:$C,3,0),ΙΑΝΟΥΑΡΙΟΣ!A12+1,"")</f>
        <v>45301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IF(A13&lt;VLOOKUP($B$1,ΡΥΘΜΙΣΕΙΣ!$A:$C,3,0),ΙΑΝΟΥΑΡΙΟΣ!A13+1,"")</f>
        <v>45302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IF(A14&lt;VLOOKUP($B$1,ΡΥΘΜΙΣΕΙΣ!$A:$C,3,0),ΙΑΝΟΥΑΡΙΟΣ!A14+1,"")</f>
        <v>45303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IF(A15&lt;VLOOKUP($B$1,ΡΥΘΜΙΣΕΙΣ!$A:$C,3,0),ΙΑΝΟΥΑΡΙΟΣ!A15+1,"")</f>
        <v>45304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IF(A16&lt;VLOOKUP($B$1,ΡΥΘΜΙΣΕΙΣ!$A:$C,3,0),ΙΑΝΟΥΑΡΙΟΣ!A16+1,"")</f>
        <v>45305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IF(A17&lt;VLOOKUP($B$1,ΡΥΘΜΙΣΕΙΣ!$A:$C,3,0),ΙΑΝΟΥΑΡΙΟΣ!A17+1,"")</f>
        <v>45306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IF(A18&lt;VLOOKUP($B$1,ΡΥΘΜΙΣΕΙΣ!$A:$C,3,0),ΙΑΝΟΥΑΡΙΟΣ!A18+1,"")</f>
        <v>45307</v>
      </c>
      <c r="B19" s="18"/>
      <c r="C19" s="18"/>
      <c r="D19" s="19"/>
    </row>
    <row r="20" spans="1:8" x14ac:dyDescent="0.25">
      <c r="A20" s="9">
        <f>IF(A19&lt;VLOOKUP($B$1,ΡΥΘΜΙΣΕΙΣ!$A:$C,3,0),ΙΑΝΟΥΑΡΙΟΣ!A19+1,"")</f>
        <v>45308</v>
      </c>
      <c r="B20" s="18"/>
      <c r="C20" s="18"/>
      <c r="D20" s="19"/>
      <c r="G20" s="17"/>
    </row>
    <row r="21" spans="1:8" x14ac:dyDescent="0.25">
      <c r="A21" s="9">
        <f>IF(A20&lt;VLOOKUP($B$1,ΡΥΘΜΙΣΕΙΣ!$A:$C,3,0),ΙΑΝΟΥΑΡΙΟΣ!A20+1,"")</f>
        <v>45309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IF(A21&lt;VLOOKUP($B$1,ΡΥΘΜΙΣΕΙΣ!$A:$C,3,0),ΙΑΝΟΥΑΡΙΟΣ!A21+1,"")</f>
        <v>45310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IF(A22&lt;VLOOKUP($B$1,ΡΥΘΜΙΣΕΙΣ!$A:$C,3,0),ΙΑΝΟΥΑΡΙΟΣ!A22+1,"")</f>
        <v>45311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IF(A23&lt;VLOOKUP($B$1,ΡΥΘΜΙΣΕΙΣ!$A:$C,3,0),ΙΑΝΟΥΑΡΙΟΣ!A23+1,"")</f>
        <v>45312</v>
      </c>
      <c r="B24" s="18"/>
      <c r="C24" s="18"/>
      <c r="D24" s="19"/>
    </row>
    <row r="25" spans="1:8" ht="16.5" thickBot="1" x14ac:dyDescent="0.3">
      <c r="A25" s="9">
        <f>IF(A24&lt;VLOOKUP($B$1,ΡΥΘΜΙΣΕΙΣ!$A:$C,3,0),ΙΑΝΟΥΑΡΙΟΣ!A24+1,"")</f>
        <v>45313</v>
      </c>
      <c r="B25" s="18"/>
      <c r="C25" s="18"/>
      <c r="D25" s="19"/>
    </row>
    <row r="26" spans="1:8" x14ac:dyDescent="0.25">
      <c r="A26" s="9">
        <f>IF(A25&lt;VLOOKUP($B$1,ΡΥΘΜΙΣΕΙΣ!$A:$C,3,0),ΙΑΝΟΥΑΡΙΟΣ!A25+1,"")</f>
        <v>45314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IF(A26&lt;VLOOKUP($B$1,ΡΥΘΜΙΣΕΙΣ!$A:$C,3,0),ΙΑΝΟΥΑΡΙΟΣ!A26+1,"")</f>
        <v>45315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IF(A27&lt;VLOOKUP($B$1,ΡΥΘΜΙΣΕΙΣ!$A:$C,3,0),ΙΑΝΟΥΑΡΙΟΣ!A27+1,"")</f>
        <v>45316</v>
      </c>
      <c r="B28" s="18"/>
      <c r="C28" s="18"/>
      <c r="D28" s="19"/>
      <c r="F28" s="49" t="str">
        <f>ΡΥΘΜΙΣΕΙΣ!E4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IF(A28&lt;VLOOKUP($B$1,ΡΥΘΜΙΣΕΙΣ!$A:$C,3,0),ΙΑΝΟΥΑΡΙΟΣ!A28+1,"")</f>
        <v>45317</v>
      </c>
      <c r="B29" s="18"/>
      <c r="C29" s="18"/>
      <c r="D29" s="19"/>
      <c r="F29" s="49" t="str">
        <f>ΡΥΘΜΙΣΕΙΣ!E5</f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IF(A29&lt;VLOOKUP($B$1,ΡΥΘΜΙΣΕΙΣ!$A:$C,3,0),ΙΑΝΟΥΑΡΙΟΣ!A29+1,"")</f>
        <v>45318</v>
      </c>
      <c r="B30" s="18"/>
      <c r="C30" s="18"/>
      <c r="D30" s="19"/>
      <c r="F30" s="49" t="str">
        <f>ΡΥΘΜΙΣΕΙΣ!E6</f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IF(A30&lt;VLOOKUP($B$1,ΡΥΘΜΙΣΕΙΣ!$A:$C,3,0),ΙΑΝΟΥΑΡΙΟΣ!A30+1,"")</f>
        <v>45319</v>
      </c>
      <c r="B31" s="18"/>
      <c r="C31" s="18"/>
      <c r="D31" s="19"/>
      <c r="F31" s="49">
        <f>ΡΥΘΜΙΣΕΙΣ!E7</f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IF(A31&lt;VLOOKUP($B$1,ΡΥΘΜΙΣΕΙΣ!$A:$C,3,0),ΙΑΝΟΥΑΡΙΟΣ!A31+1,"")</f>
        <v>45320</v>
      </c>
      <c r="B32" s="18"/>
      <c r="C32" s="18"/>
      <c r="D32" s="19"/>
      <c r="F32" s="49">
        <f>ΡΥΘΜΙΣΕΙΣ!E8</f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IF(A32&lt;VLOOKUP($B$1,ΡΥΘΜΙΣΕΙΣ!$A:$C,3,0),ΙΑΝΟΥΑΡΙΟΣ!A32+1,"")</f>
        <v>45321</v>
      </c>
      <c r="B33" s="18"/>
      <c r="C33" s="18"/>
      <c r="D33" s="19"/>
      <c r="F33" s="49">
        <f>ΡΥΘΜΙΣΕΙΣ!E9</f>
        <v>0</v>
      </c>
      <c r="G33" s="54"/>
      <c r="H33" s="52">
        <f>ΡΥΘΜΙΣΕΙΣ!I9</f>
        <v>0</v>
      </c>
    </row>
    <row r="34" spans="1:8" ht="16.5" thickBot="1" x14ac:dyDescent="0.3">
      <c r="A34" s="10">
        <f>IF(A33&lt;VLOOKUP($B$1,ΡΥΘΜΙΣΕΙΣ!$A:$C,3,0),ΙΑΝΟΥΑΡΙΟΣ!A33+1,"")</f>
        <v>45322</v>
      </c>
      <c r="B34" s="20"/>
      <c r="C34" s="20"/>
      <c r="D34" s="21"/>
      <c r="F34" s="49">
        <f>ΡΥΘΜΙΣΕΙΣ!E10</f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IF(A34&lt;VLOOKUP($B$1,ΡΥΘΜΙΣΕΙΣ!$A:$C,3,0),ΙΑΝΟΥΑΡΙΟΣ!A34+1,"")</f>
        <v/>
      </c>
      <c r="F35" s="50">
        <f>ΡΥΘΜΙΣΕΙΣ!E11</f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IF(A36&lt;VLOOKUP($B$1,ΡΥΘΜΙΣΕΙΣ!$A:$C,3,0),ΙΑΝΟΥΑΡΙΟΣ!A36+1,"")</f>
        <v/>
      </c>
    </row>
  </sheetData>
  <mergeCells count="1">
    <mergeCell ref="F26:H26"/>
  </mergeCells>
  <conditionalFormatting sqref="A4:A34">
    <cfRule type="expression" dxfId="49" priority="6">
      <formula>WEEKDAY($A4,2)=7</formula>
    </cfRule>
  </conditionalFormatting>
  <conditionalFormatting sqref="G23">
    <cfRule type="cellIs" dxfId="48" priority="1" operator="lessThanOrEqual">
      <formula>0</formula>
    </cfRule>
  </conditionalFormatting>
  <conditionalFormatting sqref="H23">
    <cfRule type="cellIs" dxfId="47" priority="2" operator="equal">
      <formula>"ΚΕΡΔΟΣ"</formula>
    </cfRule>
    <cfRule type="cellIs" dxfId="46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1DA9-41C2-4762-9018-90F54D723C65}">
  <dimension ref="A1:H37"/>
  <sheetViews>
    <sheetView topLeftCell="A7" workbookViewId="0">
      <selection activeCell="G32" sqref="G32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11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45323</v>
      </c>
      <c r="B4" s="18">
        <v>300</v>
      </c>
      <c r="C4" s="18"/>
      <c r="D4" s="19"/>
    </row>
    <row r="5" spans="1:7" x14ac:dyDescent="0.25">
      <c r="A5" s="9">
        <f>A4+1</f>
        <v>45324</v>
      </c>
      <c r="B5" s="18">
        <v>350</v>
      </c>
      <c r="C5" s="18"/>
      <c r="D5" s="19"/>
    </row>
    <row r="6" spans="1:7" x14ac:dyDescent="0.25">
      <c r="A6" s="9">
        <f>IF(A5&lt;VLOOKUP($B$1,ΡΥΘΜΙΣΕΙΣ!$A:$C,3,0),ΦΕΒΡΟΥΑΡΙΟΣ!A5+1,"")</f>
        <v>45325</v>
      </c>
      <c r="B6" s="18">
        <v>350</v>
      </c>
      <c r="C6" s="18"/>
      <c r="D6" s="19"/>
    </row>
    <row r="7" spans="1:7" x14ac:dyDescent="0.25">
      <c r="A7" s="9">
        <f>IF(A6&lt;VLOOKUP($B$1,ΡΥΘΜΙΣΕΙΣ!$A:$C,3,0),ΦΕΒΡΟΥΑΡΙΟΣ!A6+1,"")</f>
        <v>45326</v>
      </c>
      <c r="B7" s="18">
        <v>250</v>
      </c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IF(A7&lt;VLOOKUP($B$1,ΡΥΘΜΙΣΕΙΣ!$A:$C,3,0),ΦΕΒΡΟΥΑΡΙΟΣ!A7+1,"")</f>
        <v>45327</v>
      </c>
      <c r="B8" s="18">
        <v>600</v>
      </c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IF(A8&lt;VLOOKUP($B$1,ΡΥΘΜΙΣΕΙΣ!$A:$C,3,0),ΦΕΒΡΟΥΑΡΙΟΣ!A8+1,"")</f>
        <v>45328</v>
      </c>
      <c r="B9" s="18"/>
      <c r="C9" s="18"/>
      <c r="D9" s="19"/>
      <c r="F9" s="22" t="s">
        <v>32</v>
      </c>
      <c r="G9" s="23">
        <v>350</v>
      </c>
    </row>
    <row r="10" spans="1:7" x14ac:dyDescent="0.25">
      <c r="A10" s="9">
        <f>IF(A9&lt;VLOOKUP($B$1,ΡΥΘΜΙΣΕΙΣ!$A:$C,3,0),ΦΕΒΡΟΥΑΡΙΟΣ!A9+1,"")</f>
        <v>45329</v>
      </c>
      <c r="B10" s="18">
        <v>500</v>
      </c>
      <c r="C10" s="18"/>
      <c r="D10" s="19"/>
      <c r="F10" s="22" t="s">
        <v>33</v>
      </c>
      <c r="G10" s="23">
        <v>100</v>
      </c>
    </row>
    <row r="11" spans="1:7" x14ac:dyDescent="0.25">
      <c r="A11" s="9">
        <f>IF(A10&lt;VLOOKUP($B$1,ΡΥΘΜΙΣΕΙΣ!$A:$C,3,0),ΦΕΒΡΟΥΑΡΙΟΣ!A10+1,"")</f>
        <v>45330</v>
      </c>
      <c r="B11" s="18">
        <v>400</v>
      </c>
      <c r="C11" s="18">
        <v>50</v>
      </c>
      <c r="D11" s="19"/>
      <c r="F11" s="22" t="s">
        <v>34</v>
      </c>
      <c r="G11" s="23">
        <v>200</v>
      </c>
    </row>
    <row r="12" spans="1:7" x14ac:dyDescent="0.25">
      <c r="A12" s="9">
        <f>IF(A11&lt;VLOOKUP($B$1,ΡΥΘΜΙΣΕΙΣ!$A:$C,3,0),ΦΕΒΡΟΥΑΡΙΟΣ!A11+1,"")</f>
        <v>45331</v>
      </c>
      <c r="B12" s="18">
        <v>200</v>
      </c>
      <c r="C12" s="18">
        <v>50</v>
      </c>
      <c r="D12" s="19"/>
      <c r="F12" s="22" t="s">
        <v>34</v>
      </c>
      <c r="G12" s="24"/>
    </row>
    <row r="13" spans="1:7" x14ac:dyDescent="0.25">
      <c r="A13" s="9">
        <f>IF(A12&lt;VLOOKUP($B$1,ΡΥΘΜΙΣΕΙΣ!$A:$C,3,0),ΦΕΒΡΟΥΑΡΙΟΣ!A12+1,"")</f>
        <v>45332</v>
      </c>
      <c r="B13" s="18">
        <v>200</v>
      </c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IF(A13&lt;VLOOKUP($B$1,ΡΥΘΜΙΣΕΙΣ!$A:$C,3,0),ΦΕΒΡΟΥΑΡΙΟΣ!A13+1,"")</f>
        <v>45333</v>
      </c>
      <c r="B14" s="18">
        <v>200</v>
      </c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IF(A14&lt;VLOOKUP($B$1,ΡΥΘΜΙΣΕΙΣ!$A:$C,3,0),ΦΕΒΡΟΥΑΡΙΟΣ!A14+1,"")</f>
        <v>45334</v>
      </c>
      <c r="B15" s="18">
        <v>200</v>
      </c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IF(A15&lt;VLOOKUP($B$1,ΡΥΘΜΙΣΕΙΣ!$A:$C,3,0),ΦΕΒΡΟΥΑΡΙΟΣ!A15+1,"")</f>
        <v>45335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IF(A16&lt;VLOOKUP($B$1,ΡΥΘΜΙΣΕΙΣ!$A:$C,3,0),ΦΕΒΡΟΥΑΡΙΟΣ!A16+1,"")</f>
        <v>45336</v>
      </c>
      <c r="B17" s="18">
        <v>100</v>
      </c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IF(A17&lt;VLOOKUP($B$1,ΡΥΘΜΙΣΕΙΣ!$A:$C,3,0),ΦΕΒΡΟΥΑΡΙΟΣ!A17+1,"")</f>
        <v>45337</v>
      </c>
      <c r="B18" s="18">
        <v>120</v>
      </c>
      <c r="C18" s="18"/>
      <c r="D18" s="19"/>
      <c r="F18" s="7" t="s">
        <v>35</v>
      </c>
      <c r="G18" s="8">
        <f>SUM(G8:G17)</f>
        <v>3100</v>
      </c>
    </row>
    <row r="19" spans="1:8" x14ac:dyDescent="0.25">
      <c r="A19" s="9">
        <f>IF(A18&lt;VLOOKUP($B$1,ΡΥΘΜΙΣΕΙΣ!$A:$C,3,0),ΦΕΒΡΟΥΑΡΙΟΣ!A18+1,"")</f>
        <v>45338</v>
      </c>
      <c r="B19" s="18">
        <v>120</v>
      </c>
      <c r="C19" s="18"/>
      <c r="D19" s="19"/>
    </row>
    <row r="20" spans="1:8" x14ac:dyDescent="0.25">
      <c r="A20" s="9">
        <f>IF(A19&lt;VLOOKUP($B$1,ΡΥΘΜΙΣΕΙΣ!$A:$C,3,0),ΦΕΒΡΟΥΑΡΙΟΣ!A19+1,"")</f>
        <v>45339</v>
      </c>
      <c r="B20" s="18">
        <v>220</v>
      </c>
      <c r="C20" s="18"/>
      <c r="D20" s="19"/>
      <c r="G20" s="17"/>
    </row>
    <row r="21" spans="1:8" x14ac:dyDescent="0.25">
      <c r="A21" s="9">
        <f>IF(A20&lt;VLOOKUP($B$1,ΡΥΘΜΙΣΕΙΣ!$A:$C,3,0),ΦΕΒΡΟΥΑΡΙΟΣ!A20+1,"")</f>
        <v>45340</v>
      </c>
      <c r="B21" s="18">
        <v>220</v>
      </c>
      <c r="C21" s="18"/>
      <c r="D21" s="19"/>
      <c r="F21" s="2" t="s">
        <v>36</v>
      </c>
      <c r="G21" s="16">
        <f>B36</f>
        <v>6580</v>
      </c>
    </row>
    <row r="22" spans="1:8" x14ac:dyDescent="0.25">
      <c r="A22" s="9">
        <f>IF(A21&lt;VLOOKUP($B$1,ΡΥΘΜΙΣΕΙΣ!$A:$C,3,0),ΦΕΒΡΟΥΑΡΙΟΣ!A21+1,"")</f>
        <v>45341</v>
      </c>
      <c r="B22" s="18">
        <v>200</v>
      </c>
      <c r="C22" s="18"/>
      <c r="D22" s="19"/>
      <c r="F22" s="2" t="s">
        <v>37</v>
      </c>
      <c r="G22" s="16">
        <f>G18+C36</f>
        <v>3280</v>
      </c>
    </row>
    <row r="23" spans="1:8" x14ac:dyDescent="0.25">
      <c r="A23" s="9">
        <f>IF(A22&lt;VLOOKUP($B$1,ΡΥΘΜΙΣΕΙΣ!$A:$C,3,0),ΦΕΒΡΟΥΑΡΙΟΣ!A22+1,"")</f>
        <v>45342</v>
      </c>
      <c r="B23" s="18"/>
      <c r="C23" s="18"/>
      <c r="D23" s="19"/>
      <c r="F23" s="2" t="s">
        <v>38</v>
      </c>
      <c r="G23" s="25">
        <f>G21-G22</f>
        <v>3300</v>
      </c>
      <c r="H23" s="3" t="str">
        <f>IF(G22&gt;=G21,"ΖΗΜΙΑ","ΚΕΡΔΟΣ")</f>
        <v>ΚΕΡΔΟΣ</v>
      </c>
    </row>
    <row r="24" spans="1:8" x14ac:dyDescent="0.25">
      <c r="A24" s="9">
        <f>IF(A23&lt;VLOOKUP($B$1,ΡΥΘΜΙΣΕΙΣ!$A:$C,3,0),ΦΕΒΡΟΥΑΡΙΟΣ!A23+1,"")</f>
        <v>45343</v>
      </c>
      <c r="B24" s="18">
        <v>300</v>
      </c>
      <c r="C24" s="18"/>
      <c r="D24" s="19"/>
    </row>
    <row r="25" spans="1:8" ht="16.5" thickBot="1" x14ac:dyDescent="0.3">
      <c r="A25" s="9">
        <f>IF(A24&lt;VLOOKUP($B$1,ΡΥΘΜΙΣΕΙΣ!$A:$C,3,0),ΦΕΒΡΟΥΑΡΙΟΣ!A24+1,"")</f>
        <v>45344</v>
      </c>
      <c r="B25" s="18">
        <v>250</v>
      </c>
      <c r="C25" s="18">
        <v>50</v>
      </c>
      <c r="D25" s="19"/>
    </row>
    <row r="26" spans="1:8" x14ac:dyDescent="0.25">
      <c r="A26" s="9">
        <f>IF(A25&lt;VLOOKUP($B$1,ΡΥΘΜΙΣΕΙΣ!$A:$C,3,0),ΦΕΒΡΟΥΑΡΙΟΣ!A25+1,"")</f>
        <v>45345</v>
      </c>
      <c r="B26" s="18">
        <v>250</v>
      </c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IF(A26&lt;VLOOKUP($B$1,ΡΥΘΜΙΣΕΙΣ!$A:$C,3,0),ΦΕΒΡΟΥΑΡΙΟΣ!A26+1,"")</f>
        <v>45346</v>
      </c>
      <c r="B27" s="18">
        <v>300</v>
      </c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IF(A27&lt;VLOOKUP($B$1,ΡΥΘΜΙΣΕΙΣ!$A:$C,3,0),ΦΕΒΡΟΥΑΡΙΟΣ!A27+1,"")</f>
        <v>45347</v>
      </c>
      <c r="B28" s="18">
        <v>300</v>
      </c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IF(A28&lt;VLOOKUP($B$1,ΡΥΘΜΙΣΕΙΣ!$A:$C,3,0),ΦΕΒΡΟΥΑΡΙΟΣ!A28+1,"")</f>
        <v>45348</v>
      </c>
      <c r="B29" s="18">
        <v>450</v>
      </c>
      <c r="C29" s="18">
        <v>30</v>
      </c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IF(A29&lt;VLOOKUP($B$1,ΡΥΘΜΙΣΕΙΣ!$A:$C,3,0),ΦΕΒΡΟΥΑΡΙΟΣ!A29+1,"")</f>
        <v>45349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IF(A30&lt;VLOOKUP($B$1,ΡΥΘΜΙΣΕΙΣ!$A:$C,3,0),ΦΕΒΡΟΥΑΡΙΟΣ!A30+1,"")</f>
        <v>45350</v>
      </c>
      <c r="B31" s="18">
        <v>200</v>
      </c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IF(A31&lt;VLOOKUP($B$1,ΡΥΘΜΙΣΕΙΣ!$A:$C,3,0),ΦΕΒΡΟΥΑΡΙΟΣ!A31+1,"")</f>
        <v>45351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 t="str">
        <f>IF(A32&lt;VLOOKUP($B$1,ΡΥΘΜΙΣΕΙΣ!$A:$C,3,0),ΦΕΒΡΟΥΑΡΙΟΣ!A32+1,"")</f>
        <v/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 t="str">
        <f>IF(A33&lt;VLOOKUP($B$1,ΡΥΘΜΙΣΕΙΣ!$A:$C,3,0),ΦΕΒΡΟΥΑΡΙΟΣ!A33+1,"")</f>
        <v/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IF(A34&lt;VLOOKUP($B$1,ΡΥΘΜΙΣΕΙΣ!$A:$C,3,0),ΦΕΒΡΟΥΑΡΙΟΣ!A34+1,"")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6580</v>
      </c>
      <c r="C36" s="12">
        <f>SUM(C4:C34)</f>
        <v>180</v>
      </c>
      <c r="D36" s="12"/>
      <c r="E36" s="4"/>
    </row>
    <row r="37" spans="1:8" x14ac:dyDescent="0.25">
      <c r="A37" s="5" t="str">
        <f>IF(A36&lt;VLOOKUP($B$1,ΡΥΘΜΙΣΕΙΣ!$A:$C,3,0),ΦΕΒΡΟΥΑΡΙΟΣ!A36+1,"")</f>
        <v/>
      </c>
    </row>
  </sheetData>
  <mergeCells count="1">
    <mergeCell ref="F26:H26"/>
  </mergeCells>
  <conditionalFormatting sqref="A4:A34">
    <cfRule type="expression" dxfId="45" priority="4">
      <formula>WEEKDAY($A4,2)=7</formula>
    </cfRule>
  </conditionalFormatting>
  <conditionalFormatting sqref="G23">
    <cfRule type="cellIs" dxfId="44" priority="1" operator="lessThanOrEqual">
      <formula>0</formula>
    </cfRule>
  </conditionalFormatting>
  <conditionalFormatting sqref="H23">
    <cfRule type="cellIs" dxfId="43" priority="2" operator="equal">
      <formula>"ΚΕΡΔΟΣ"</formula>
    </cfRule>
    <cfRule type="cellIs" dxfId="42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5B16-5F1D-4DDC-9AED-81CA9B9A35D7}">
  <dimension ref="A1:H37"/>
  <sheetViews>
    <sheetView topLeftCell="A7" workbookViewId="0">
      <selection activeCell="G31" sqref="G31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13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45352</v>
      </c>
      <c r="B4" s="18"/>
      <c r="C4" s="18"/>
      <c r="D4" s="19"/>
    </row>
    <row r="5" spans="1:7" x14ac:dyDescent="0.25">
      <c r="A5" s="9">
        <f>A4+1</f>
        <v>45353</v>
      </c>
      <c r="B5" s="18"/>
      <c r="C5" s="18"/>
      <c r="D5" s="19"/>
    </row>
    <row r="6" spans="1:7" x14ac:dyDescent="0.25">
      <c r="A6" s="9">
        <f>IF(A5&lt;VLOOKUP($B$1,ΡΥΘΜΙΣΕΙΣ!$A:$C,3,0),ΜΑΡΤΙΟΣ!A5+1,"")</f>
        <v>45354</v>
      </c>
      <c r="B6" s="18"/>
      <c r="C6" s="18"/>
      <c r="D6" s="19"/>
    </row>
    <row r="7" spans="1:7" x14ac:dyDescent="0.25">
      <c r="A7" s="9">
        <f>IF(A6&lt;VLOOKUP($B$1,ΡΥΘΜΙΣΕΙΣ!$A:$C,3,0),ΜΑΡΤΙΟΣ!A6+1,"")</f>
        <v>45355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IF(A7&lt;VLOOKUP($B$1,ΡΥΘΜΙΣΕΙΣ!$A:$C,3,0),ΜΑΡΤΙΟΣ!A7+1,"")</f>
        <v>45356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IF(A8&lt;VLOOKUP($B$1,ΡΥΘΜΙΣΕΙΣ!$A:$C,3,0),ΜΑΡΤΙΟΣ!A8+1,"")</f>
        <v>45357</v>
      </c>
      <c r="B9" s="18"/>
      <c r="C9" s="18"/>
      <c r="D9" s="19"/>
      <c r="F9" s="22" t="s">
        <v>32</v>
      </c>
      <c r="G9" s="23"/>
    </row>
    <row r="10" spans="1:7" x14ac:dyDescent="0.25">
      <c r="A10" s="9">
        <f>IF(A9&lt;VLOOKUP($B$1,ΡΥΘΜΙΣΕΙΣ!$A:$C,3,0),ΜΑΡΤΙΟΣ!A9+1,"")</f>
        <v>45358</v>
      </c>
      <c r="B10" s="18"/>
      <c r="C10" s="18"/>
      <c r="D10" s="19"/>
      <c r="F10" s="22" t="s">
        <v>33</v>
      </c>
      <c r="G10" s="23"/>
    </row>
    <row r="11" spans="1:7" x14ac:dyDescent="0.25">
      <c r="A11" s="9">
        <f>IF(A10&lt;VLOOKUP($B$1,ΡΥΘΜΙΣΕΙΣ!$A:$C,3,0),ΜΑΡΤΙΟΣ!A10+1,"")</f>
        <v>45359</v>
      </c>
      <c r="B11" s="18"/>
      <c r="C11" s="18"/>
      <c r="D11" s="19"/>
      <c r="F11" s="22" t="s">
        <v>34</v>
      </c>
      <c r="G11" s="23"/>
    </row>
    <row r="12" spans="1:7" x14ac:dyDescent="0.25">
      <c r="A12" s="9">
        <f>IF(A11&lt;VLOOKUP($B$1,ΡΥΘΜΙΣΕΙΣ!$A:$C,3,0),ΜΑΡΤΙΟΣ!A11+1,"")</f>
        <v>45360</v>
      </c>
      <c r="B12" s="18"/>
      <c r="C12" s="18"/>
      <c r="D12" s="19"/>
      <c r="F12" s="22" t="s">
        <v>34</v>
      </c>
      <c r="G12" s="24"/>
    </row>
    <row r="13" spans="1:7" x14ac:dyDescent="0.25">
      <c r="A13" s="9">
        <f>IF(A12&lt;VLOOKUP($B$1,ΡΥΘΜΙΣΕΙΣ!$A:$C,3,0),ΜΑΡΤΙΟΣ!A12+1,"")</f>
        <v>45361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IF(A13&lt;VLOOKUP($B$1,ΡΥΘΜΙΣΕΙΣ!$A:$C,3,0),ΜΑΡΤΙΟΣ!A13+1,"")</f>
        <v>45362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IF(A14&lt;VLOOKUP($B$1,ΡΥΘΜΙΣΕΙΣ!$A:$C,3,0),ΜΑΡΤΙΟΣ!A14+1,"")</f>
        <v>45363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IF(A15&lt;VLOOKUP($B$1,ΡΥΘΜΙΣΕΙΣ!$A:$C,3,0),ΜΑΡΤΙΟΣ!A15+1,"")</f>
        <v>45364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IF(A16&lt;VLOOKUP($B$1,ΡΥΘΜΙΣΕΙΣ!$A:$C,3,0),ΜΑΡΤΙΟΣ!A16+1,"")</f>
        <v>45365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IF(A17&lt;VLOOKUP($B$1,ΡΥΘΜΙΣΕΙΣ!$A:$C,3,0),ΜΑΡΤΙΟΣ!A17+1,"")</f>
        <v>45366</v>
      </c>
      <c r="B18" s="18"/>
      <c r="C18" s="18"/>
      <c r="D18" s="19"/>
      <c r="F18" s="7" t="s">
        <v>35</v>
      </c>
      <c r="G18" s="8">
        <f>SUM(G8:G17)</f>
        <v>2450</v>
      </c>
    </row>
    <row r="19" spans="1:8" x14ac:dyDescent="0.25">
      <c r="A19" s="9">
        <f>IF(A18&lt;VLOOKUP($B$1,ΡΥΘΜΙΣΕΙΣ!$A:$C,3,0),ΜΑΡΤΙΟΣ!A18+1,"")</f>
        <v>45367</v>
      </c>
      <c r="B19" s="18"/>
      <c r="C19" s="18"/>
      <c r="D19" s="19"/>
    </row>
    <row r="20" spans="1:8" x14ac:dyDescent="0.25">
      <c r="A20" s="9">
        <f>IF(A19&lt;VLOOKUP($B$1,ΡΥΘΜΙΣΕΙΣ!$A:$C,3,0),ΜΑΡΤΙΟΣ!A19+1,"")</f>
        <v>45368</v>
      </c>
      <c r="B20" s="18"/>
      <c r="C20" s="18"/>
      <c r="D20" s="19"/>
      <c r="G20" s="17"/>
    </row>
    <row r="21" spans="1:8" x14ac:dyDescent="0.25">
      <c r="A21" s="9">
        <f>IF(A20&lt;VLOOKUP($B$1,ΡΥΘΜΙΣΕΙΣ!$A:$C,3,0),ΜΑΡΤΙΟΣ!A20+1,"")</f>
        <v>45369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IF(A21&lt;VLOOKUP($B$1,ΡΥΘΜΙΣΕΙΣ!$A:$C,3,0),ΜΑΡΤΙΟΣ!A21+1,"")</f>
        <v>45370</v>
      </c>
      <c r="B22" s="18"/>
      <c r="C22" s="18"/>
      <c r="D22" s="19"/>
      <c r="F22" s="2" t="s">
        <v>37</v>
      </c>
      <c r="G22" s="16">
        <f>G18+C36</f>
        <v>2450</v>
      </c>
    </row>
    <row r="23" spans="1:8" x14ac:dyDescent="0.25">
      <c r="A23" s="9">
        <f>IF(A22&lt;VLOOKUP($B$1,ΡΥΘΜΙΣΕΙΣ!$A:$C,3,0),ΜΑΡΤΙΟΣ!A22+1,"")</f>
        <v>45371</v>
      </c>
      <c r="B23" s="18"/>
      <c r="C23" s="18"/>
      <c r="D23" s="19"/>
      <c r="F23" s="2" t="s">
        <v>38</v>
      </c>
      <c r="G23" s="25">
        <f>G21-G22</f>
        <v>-2450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IF(A23&lt;VLOOKUP($B$1,ΡΥΘΜΙΣΕΙΣ!$A:$C,3,0),ΜΑΡΤΙΟΣ!A23+1,"")</f>
        <v>45372</v>
      </c>
      <c r="B24" s="18"/>
      <c r="C24" s="18"/>
      <c r="D24" s="19"/>
    </row>
    <row r="25" spans="1:8" ht="16.5" thickBot="1" x14ac:dyDescent="0.3">
      <c r="A25" s="9">
        <f>IF(A24&lt;VLOOKUP($B$1,ΡΥΘΜΙΣΕΙΣ!$A:$C,3,0),ΜΑΡΤΙΟΣ!A24+1,"")</f>
        <v>45373</v>
      </c>
      <c r="B25" s="18"/>
      <c r="C25" s="18"/>
      <c r="D25" s="19"/>
    </row>
    <row r="26" spans="1:8" x14ac:dyDescent="0.25">
      <c r="A26" s="9">
        <f>IF(A25&lt;VLOOKUP($B$1,ΡΥΘΜΙΣΕΙΣ!$A:$C,3,0),ΜΑΡΤΙΟΣ!A25+1,"")</f>
        <v>45374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IF(A26&lt;VLOOKUP($B$1,ΡΥΘΜΙΣΕΙΣ!$A:$C,3,0),ΜΑΡΤΙΟΣ!A26+1,"")</f>
        <v>45375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IF(A27&lt;VLOOKUP($B$1,ΡΥΘΜΙΣΕΙΣ!$A:$C,3,0),ΜΑΡΤΙΟΣ!A27+1,"")</f>
        <v>45376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IF(A28&lt;VLOOKUP($B$1,ΡΥΘΜΙΣΕΙΣ!$A:$C,3,0),ΜΑΡΤΙΟΣ!A28+1,"")</f>
        <v>45377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IF(A29&lt;VLOOKUP($B$1,ΡΥΘΜΙΣΕΙΣ!$A:$C,3,0),ΜΑΡΤΙΟΣ!A29+1,"")</f>
        <v>45378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IF(A30&lt;VLOOKUP($B$1,ΡΥΘΜΙΣΕΙΣ!$A:$C,3,0),ΜΑΡΤΙΟΣ!A30+1,"")</f>
        <v>45379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IF(A31&lt;VLOOKUP($B$1,ΡΥΘΜΙΣΕΙΣ!$A:$C,3,0),ΜΑΡΤΙΟΣ!A31+1,"")</f>
        <v>45380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IF(A32&lt;VLOOKUP($B$1,ΡΥΘΜΙΣΕΙΣ!$A:$C,3,0),ΜΑΡΤΙΟΣ!A32+1,"")</f>
        <v>45381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>
        <f>IF(A33&lt;VLOOKUP($B$1,ΡΥΘΜΙΣΕΙΣ!$A:$C,3,0),ΜΑΡΤΙΟΣ!A33+1,"")</f>
        <v>45382</v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IF(A34&lt;VLOOKUP($B$1,ΡΥΘΜΙΣΕΙΣ!$A:$C,3,0),ΜΑΡΤΙΟΣ!A34+1,"")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IF(A36&lt;VLOOKUP($B$1,ΡΥΘΜΙΣΕΙΣ!$A:$C,3,0),ΜΑΡΤΙΟΣ!A36+1,"")</f>
        <v/>
      </c>
    </row>
  </sheetData>
  <mergeCells count="1">
    <mergeCell ref="F26:H26"/>
  </mergeCells>
  <conditionalFormatting sqref="A4:A34">
    <cfRule type="expression" dxfId="41" priority="4">
      <formula>WEEKDAY($A4,2)=7</formula>
    </cfRule>
  </conditionalFormatting>
  <conditionalFormatting sqref="G23">
    <cfRule type="cellIs" dxfId="40" priority="1" operator="lessThanOrEqual">
      <formula>0</formula>
    </cfRule>
  </conditionalFormatting>
  <conditionalFormatting sqref="H23">
    <cfRule type="cellIs" dxfId="39" priority="2" operator="equal">
      <formula>"ΚΕΡΔΟΣ"</formula>
    </cfRule>
    <cfRule type="cellIs" dxfId="38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DABD-9CCD-41CB-96BD-5626D0684F64}">
  <dimension ref="A1:H37"/>
  <sheetViews>
    <sheetView topLeftCell="A7" workbookViewId="0">
      <selection activeCell="F33" sqref="F33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15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45383</v>
      </c>
      <c r="B4" s="18"/>
      <c r="C4" s="18"/>
      <c r="D4" s="19"/>
    </row>
    <row r="5" spans="1:7" x14ac:dyDescent="0.25">
      <c r="A5" s="9">
        <f>A4+1</f>
        <v>45384</v>
      </c>
      <c r="B5" s="18"/>
      <c r="C5" s="18"/>
      <c r="D5" s="19"/>
    </row>
    <row r="6" spans="1:7" x14ac:dyDescent="0.25">
      <c r="A6" s="9">
        <f>IF(A5&lt;VLOOKUP($B$1,ΡΥΘΜΙΣΕΙΣ!$A:$C,3,0),ΑΠΡΙΛΙΟΣ!A5+1,"")</f>
        <v>45385</v>
      </c>
      <c r="B6" s="18"/>
      <c r="C6" s="18"/>
      <c r="D6" s="19"/>
    </row>
    <row r="7" spans="1:7" x14ac:dyDescent="0.25">
      <c r="A7" s="9">
        <f>IF(A6&lt;VLOOKUP($B$1,ΡΥΘΜΙΣΕΙΣ!$A:$C,3,0),ΑΠΡΙΛΙΟΣ!A6+1,"")</f>
        <v>45386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IF(A7&lt;VLOOKUP($B$1,ΡΥΘΜΙΣΕΙΣ!$A:$C,3,0),ΑΠΡΙΛΙΟΣ!A7+1,"")</f>
        <v>45387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IF(A8&lt;VLOOKUP($B$1,ΡΥΘΜΙΣΕΙΣ!$A:$C,3,0),ΑΠΡΙΛΙΟΣ!A8+1,"")</f>
        <v>45388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IF(A9&lt;VLOOKUP($B$1,ΡΥΘΜΙΣΕΙΣ!$A:$C,3,0),ΑΠΡΙΛΙΟΣ!A9+1,"")</f>
        <v>45389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IF(A10&lt;VLOOKUP($B$1,ΡΥΘΜΙΣΕΙΣ!$A:$C,3,0),ΑΠΡΙΛΙΟΣ!A10+1,"")</f>
        <v>45390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IF(A11&lt;VLOOKUP($B$1,ΡΥΘΜΙΣΕΙΣ!$A:$C,3,0),ΑΠΡΙΛΙΟΣ!A11+1,"")</f>
        <v>45391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IF(A12&lt;VLOOKUP($B$1,ΡΥΘΜΙΣΕΙΣ!$A:$C,3,0),ΑΠΡΙΛΙΟΣ!A12+1,"")</f>
        <v>45392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IF(A13&lt;VLOOKUP($B$1,ΡΥΘΜΙΣΕΙΣ!$A:$C,3,0),ΑΠΡΙΛΙΟΣ!A13+1,"")</f>
        <v>45393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IF(A14&lt;VLOOKUP($B$1,ΡΥΘΜΙΣΕΙΣ!$A:$C,3,0),ΑΠΡΙΛΙΟΣ!A14+1,"")</f>
        <v>45394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IF(A15&lt;VLOOKUP($B$1,ΡΥΘΜΙΣΕΙΣ!$A:$C,3,0),ΑΠΡΙΛΙΟΣ!A15+1,"")</f>
        <v>45395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IF(A16&lt;VLOOKUP($B$1,ΡΥΘΜΙΣΕΙΣ!$A:$C,3,0),ΑΠΡΙΛΙΟΣ!A16+1,"")</f>
        <v>45396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IF(A17&lt;VLOOKUP($B$1,ΡΥΘΜΙΣΕΙΣ!$A:$C,3,0),ΑΠΡΙΛΙΟΣ!A17+1,"")</f>
        <v>45397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IF(A18&lt;VLOOKUP($B$1,ΡΥΘΜΙΣΕΙΣ!$A:$C,3,0),ΑΠΡΙΛΙΟΣ!A18+1,"")</f>
        <v>45398</v>
      </c>
      <c r="B19" s="18"/>
      <c r="C19" s="18"/>
      <c r="D19" s="19"/>
    </row>
    <row r="20" spans="1:8" x14ac:dyDescent="0.25">
      <c r="A20" s="9">
        <f>IF(A19&lt;VLOOKUP($B$1,ΡΥΘΜΙΣΕΙΣ!$A:$C,3,0),ΑΠΡΙΛΙΟΣ!A19+1,"")</f>
        <v>45399</v>
      </c>
      <c r="B20" s="18"/>
      <c r="C20" s="18"/>
      <c r="D20" s="19"/>
      <c r="G20" s="17"/>
    </row>
    <row r="21" spans="1:8" x14ac:dyDescent="0.25">
      <c r="A21" s="9">
        <f>IF(A20&lt;VLOOKUP($B$1,ΡΥΘΜΙΣΕΙΣ!$A:$C,3,0),ΑΠΡΙΛΙΟΣ!A20+1,"")</f>
        <v>45400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IF(A21&lt;VLOOKUP($B$1,ΡΥΘΜΙΣΕΙΣ!$A:$C,3,0),ΑΠΡΙΛΙΟΣ!A21+1,"")</f>
        <v>45401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IF(A22&lt;VLOOKUP($B$1,ΡΥΘΜΙΣΕΙΣ!$A:$C,3,0),ΑΠΡΙΛΙΟΣ!A22+1,"")</f>
        <v>45402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IF(A23&lt;VLOOKUP($B$1,ΡΥΘΜΙΣΕΙΣ!$A:$C,3,0),ΑΠΡΙΛΙΟΣ!A23+1,"")</f>
        <v>45403</v>
      </c>
      <c r="B24" s="18"/>
      <c r="C24" s="18"/>
      <c r="D24" s="19"/>
    </row>
    <row r="25" spans="1:8" ht="16.5" thickBot="1" x14ac:dyDescent="0.3">
      <c r="A25" s="9">
        <f>IF(A24&lt;VLOOKUP($B$1,ΡΥΘΜΙΣΕΙΣ!$A:$C,3,0),ΑΠΡΙΛΙΟΣ!A24+1,"")</f>
        <v>45404</v>
      </c>
      <c r="B25" s="18"/>
      <c r="C25" s="18"/>
      <c r="D25" s="19"/>
    </row>
    <row r="26" spans="1:8" x14ac:dyDescent="0.25">
      <c r="A26" s="9">
        <f>IF(A25&lt;VLOOKUP($B$1,ΡΥΘΜΙΣΕΙΣ!$A:$C,3,0),ΑΠΡΙΛΙΟΣ!A25+1,"")</f>
        <v>45405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IF(A26&lt;VLOOKUP($B$1,ΡΥΘΜΙΣΕΙΣ!$A:$C,3,0),ΑΠΡΙΛΙΟΣ!A26+1,"")</f>
        <v>45406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IF(A27&lt;VLOOKUP($B$1,ΡΥΘΜΙΣΕΙΣ!$A:$C,3,0),ΑΠΡΙΛΙΟΣ!A27+1,"")</f>
        <v>45407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IF(A28&lt;VLOOKUP($B$1,ΡΥΘΜΙΣΕΙΣ!$A:$C,3,0),ΑΠΡΙΛΙΟΣ!A28+1,"")</f>
        <v>45408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IF(A29&lt;VLOOKUP($B$1,ΡΥΘΜΙΣΕΙΣ!$A:$C,3,0),ΑΠΡΙΛΙΟΣ!A29+1,"")</f>
        <v>45409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IF(A30&lt;VLOOKUP($B$1,ΡΥΘΜΙΣΕΙΣ!$A:$C,3,0),ΑΠΡΙΛΙΟΣ!A30+1,"")</f>
        <v>45410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IF(A31&lt;VLOOKUP($B$1,ΡΥΘΜΙΣΕΙΣ!$A:$C,3,0),ΑΠΡΙΛΙΟΣ!A31+1,"")</f>
        <v>45411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IF(A32&lt;VLOOKUP($B$1,ΡΥΘΜΙΣΕΙΣ!$A:$C,3,0),ΑΠΡΙΛΙΟΣ!A32+1,"")</f>
        <v>45412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 t="str">
        <f>IF(A33&lt;VLOOKUP($B$1,ΡΥΘΜΙΣΕΙΣ!$A:$C,3,0),ΑΠΡΙΛΙΟΣ!A33+1,"")</f>
        <v/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IF(A34&lt;VLOOKUP($B$1,ΡΥΘΜΙΣΕΙΣ!$A:$C,3,0),ΑΠΡΙΛΙΟΣ!A34+1,"")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IF(A36&lt;VLOOKUP($B$1,ΡΥΘΜΙΣΕΙΣ!$A:$C,3,0),ΑΠΡΙΛΙΟΣ!A36+1,"")</f>
        <v/>
      </c>
    </row>
  </sheetData>
  <mergeCells count="1">
    <mergeCell ref="F26:H26"/>
  </mergeCells>
  <conditionalFormatting sqref="A4:A34">
    <cfRule type="expression" dxfId="37" priority="4">
      <formula>WEEKDAY($A4,2)=7</formula>
    </cfRule>
  </conditionalFormatting>
  <conditionalFormatting sqref="G23">
    <cfRule type="cellIs" dxfId="36" priority="1" operator="lessThanOrEqual">
      <formula>0</formula>
    </cfRule>
  </conditionalFormatting>
  <conditionalFormatting sqref="H23">
    <cfRule type="cellIs" dxfId="35" priority="2" operator="equal">
      <formula>"ΚΕΡΔΟΣ"</formula>
    </cfRule>
    <cfRule type="cellIs" dxfId="34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D970-A298-40F7-9FBE-F02415768EAA}">
  <dimension ref="A1:H37"/>
  <sheetViews>
    <sheetView topLeftCell="A4" workbookViewId="0">
      <selection activeCell="G33" sqref="G33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16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45413</v>
      </c>
      <c r="B4" s="18"/>
      <c r="C4" s="18"/>
      <c r="D4" s="19"/>
    </row>
    <row r="5" spans="1:7" x14ac:dyDescent="0.25">
      <c r="A5" s="9">
        <f>A4+1</f>
        <v>45414</v>
      </c>
      <c r="B5" s="18"/>
      <c r="C5" s="18"/>
      <c r="D5" s="19"/>
    </row>
    <row r="6" spans="1:7" x14ac:dyDescent="0.25">
      <c r="A6" s="9">
        <f>IF(A5&lt;VLOOKUP($B$1,ΡΥΘΜΙΣΕΙΣ!$A:$C,3,0),ΜΑΙΟΣ!A5+1,"")</f>
        <v>45415</v>
      </c>
      <c r="B6" s="18"/>
      <c r="C6" s="18"/>
      <c r="D6" s="19"/>
    </row>
    <row r="7" spans="1:7" x14ac:dyDescent="0.25">
      <c r="A7" s="9">
        <f>IF(A6&lt;VLOOKUP($B$1,ΡΥΘΜΙΣΕΙΣ!$A:$C,3,0),ΜΑΙΟΣ!A6+1,"")</f>
        <v>45416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IF(A7&lt;VLOOKUP($B$1,ΡΥΘΜΙΣΕΙΣ!$A:$C,3,0),ΜΑΙΟΣ!A7+1,"")</f>
        <v>45417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IF(A8&lt;VLOOKUP($B$1,ΡΥΘΜΙΣΕΙΣ!$A:$C,3,0),ΜΑΙΟΣ!A8+1,"")</f>
        <v>45418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IF(A9&lt;VLOOKUP($B$1,ΡΥΘΜΙΣΕΙΣ!$A:$C,3,0),ΜΑΙΟΣ!A9+1,"")</f>
        <v>45419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IF(A10&lt;VLOOKUP($B$1,ΡΥΘΜΙΣΕΙΣ!$A:$C,3,0),ΜΑΙΟΣ!A10+1,"")</f>
        <v>45420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IF(A11&lt;VLOOKUP($B$1,ΡΥΘΜΙΣΕΙΣ!$A:$C,3,0),ΜΑΙΟΣ!A11+1,"")</f>
        <v>45421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IF(A12&lt;VLOOKUP($B$1,ΡΥΘΜΙΣΕΙΣ!$A:$C,3,0),ΜΑΙΟΣ!A12+1,"")</f>
        <v>45422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IF(A13&lt;VLOOKUP($B$1,ΡΥΘΜΙΣΕΙΣ!$A:$C,3,0),ΜΑΙΟΣ!A13+1,"")</f>
        <v>45423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IF(A14&lt;VLOOKUP($B$1,ΡΥΘΜΙΣΕΙΣ!$A:$C,3,0),ΜΑΙΟΣ!A14+1,"")</f>
        <v>45424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IF(A15&lt;VLOOKUP($B$1,ΡΥΘΜΙΣΕΙΣ!$A:$C,3,0),ΜΑΙΟΣ!A15+1,"")</f>
        <v>45425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IF(A16&lt;VLOOKUP($B$1,ΡΥΘΜΙΣΕΙΣ!$A:$C,3,0),ΜΑΙΟΣ!A16+1,"")</f>
        <v>45426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IF(A17&lt;VLOOKUP($B$1,ΡΥΘΜΙΣΕΙΣ!$A:$C,3,0),ΜΑΙΟΣ!A17+1,"")</f>
        <v>45427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IF(A18&lt;VLOOKUP($B$1,ΡΥΘΜΙΣΕΙΣ!$A:$C,3,0),ΜΑΙΟΣ!A18+1,"")</f>
        <v>45428</v>
      </c>
      <c r="B19" s="18"/>
      <c r="C19" s="18"/>
      <c r="D19" s="19"/>
    </row>
    <row r="20" spans="1:8" x14ac:dyDescent="0.25">
      <c r="A20" s="9">
        <f>IF(A19&lt;VLOOKUP($B$1,ΡΥΘΜΙΣΕΙΣ!$A:$C,3,0),ΜΑΙΟΣ!A19+1,"")</f>
        <v>45429</v>
      </c>
      <c r="B20" s="18"/>
      <c r="C20" s="18"/>
      <c r="D20" s="19"/>
      <c r="G20" s="17"/>
    </row>
    <row r="21" spans="1:8" x14ac:dyDescent="0.25">
      <c r="A21" s="9">
        <f>IF(A20&lt;VLOOKUP($B$1,ΡΥΘΜΙΣΕΙΣ!$A:$C,3,0),ΜΑΙΟΣ!A20+1,"")</f>
        <v>45430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IF(A21&lt;VLOOKUP($B$1,ΡΥΘΜΙΣΕΙΣ!$A:$C,3,0),ΜΑΙΟΣ!A21+1,"")</f>
        <v>45431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IF(A22&lt;VLOOKUP($B$1,ΡΥΘΜΙΣΕΙΣ!$A:$C,3,0),ΜΑΙΟΣ!A22+1,"")</f>
        <v>45432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IF(A23&lt;VLOOKUP($B$1,ΡΥΘΜΙΣΕΙΣ!$A:$C,3,0),ΜΑΙΟΣ!A23+1,"")</f>
        <v>45433</v>
      </c>
      <c r="B24" s="18"/>
      <c r="C24" s="18"/>
      <c r="D24" s="19"/>
    </row>
    <row r="25" spans="1:8" ht="16.5" thickBot="1" x14ac:dyDescent="0.3">
      <c r="A25" s="9">
        <f>IF(A24&lt;VLOOKUP($B$1,ΡΥΘΜΙΣΕΙΣ!$A:$C,3,0),ΜΑΙΟΣ!A24+1,"")</f>
        <v>45434</v>
      </c>
      <c r="B25" s="18"/>
      <c r="C25" s="18"/>
      <c r="D25" s="19"/>
    </row>
    <row r="26" spans="1:8" x14ac:dyDescent="0.25">
      <c r="A26" s="9">
        <f>IF(A25&lt;VLOOKUP($B$1,ΡΥΘΜΙΣΕΙΣ!$A:$C,3,0),ΜΑΙΟΣ!A25+1,"")</f>
        <v>45435</v>
      </c>
      <c r="B26" s="18"/>
      <c r="C26" s="18"/>
      <c r="D26" s="19"/>
      <c r="F26" s="63" t="s">
        <v>39</v>
      </c>
      <c r="G26" s="64"/>
      <c r="H26" s="65"/>
    </row>
    <row r="27" spans="1:8" x14ac:dyDescent="0.25">
      <c r="A27" s="9">
        <f>IF(A26&lt;VLOOKUP($B$1,ΡΥΘΜΙΣΕΙΣ!$A:$C,3,0),ΜΑΙΟΣ!A26+1,"")</f>
        <v>45436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IF(A27&lt;VLOOKUP($B$1,ΡΥΘΜΙΣΕΙΣ!$A:$C,3,0),ΜΑΙΟΣ!A27+1,"")</f>
        <v>45437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IF(A28&lt;VLOOKUP($B$1,ΡΥΘΜΙΣΕΙΣ!$A:$C,3,0),ΜΑΙΟΣ!A28+1,"")</f>
        <v>45438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IF(A29&lt;VLOOKUP($B$1,ΡΥΘΜΙΣΕΙΣ!$A:$C,3,0),ΜΑΙΟΣ!A29+1,"")</f>
        <v>45439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IF(A30&lt;VLOOKUP($B$1,ΡΥΘΜΙΣΕΙΣ!$A:$C,3,0),ΜΑΙΟΣ!A30+1,"")</f>
        <v>45440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IF(A31&lt;VLOOKUP($B$1,ΡΥΘΜΙΣΕΙΣ!$A:$C,3,0),ΜΑΙΟΣ!A31+1,"")</f>
        <v>45441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IF(A32&lt;VLOOKUP($B$1,ΡΥΘΜΙΣΕΙΣ!$A:$C,3,0),ΜΑΙΟΣ!A32+1,"")</f>
        <v>45442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>
        <f>IF(A33&lt;VLOOKUP($B$1,ΡΥΘΜΙΣΕΙΣ!$A:$C,3,0),ΜΑΙΟΣ!A33+1,"")</f>
        <v>45443</v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IF(A34&lt;VLOOKUP($B$1,ΡΥΘΜΙΣΕΙΣ!$A:$C,3,0),ΜΑΙΟΣ!A34+1,"")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IF(A36&lt;VLOOKUP($B$1,ΡΥΘΜΙΣΕΙΣ!$A:$C,3,0),ΜΑΙΟΣ!A36+1,"")</f>
        <v/>
      </c>
    </row>
  </sheetData>
  <mergeCells count="1">
    <mergeCell ref="F26:H26"/>
  </mergeCells>
  <conditionalFormatting sqref="A4:A34">
    <cfRule type="expression" dxfId="33" priority="4">
      <formula>WEEKDAY($A4,2)=7</formula>
    </cfRule>
  </conditionalFormatting>
  <conditionalFormatting sqref="G23">
    <cfRule type="cellIs" dxfId="32" priority="1" operator="lessThanOrEqual">
      <formula>0</formula>
    </cfRule>
  </conditionalFormatting>
  <conditionalFormatting sqref="H23">
    <cfRule type="cellIs" dxfId="31" priority="2" operator="equal">
      <formula>"ΚΕΡΔΟΣ"</formula>
    </cfRule>
    <cfRule type="cellIs" dxfId="30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B371-EF5A-40CA-9A70-D8AA94E65619}">
  <dimension ref="A1:H37"/>
  <sheetViews>
    <sheetView topLeftCell="A4" workbookViewId="0">
      <selection activeCell="H32" sqref="H32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17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45444</v>
      </c>
      <c r="B4" s="18"/>
      <c r="C4" s="18"/>
      <c r="D4" s="19"/>
    </row>
    <row r="5" spans="1:7" x14ac:dyDescent="0.25">
      <c r="A5" s="9">
        <f>A4+1</f>
        <v>45445</v>
      </c>
      <c r="B5" s="18"/>
      <c r="C5" s="18"/>
      <c r="D5" s="19"/>
    </row>
    <row r="6" spans="1:7" x14ac:dyDescent="0.25">
      <c r="A6" s="9">
        <f>IF(A5&lt;VLOOKUP($B$1,ΡΥΘΜΙΣΕΙΣ!$A:$C,3,0),ΙΟΥΝΙΟΣ!A5+1,"")</f>
        <v>45446</v>
      </c>
      <c r="B6" s="18"/>
      <c r="C6" s="18"/>
      <c r="D6" s="19"/>
    </row>
    <row r="7" spans="1:7" x14ac:dyDescent="0.25">
      <c r="A7" s="9">
        <f>IF(A6&lt;VLOOKUP($B$1,ΡΥΘΜΙΣΕΙΣ!$A:$C,3,0),ΙΟΥΝΙΟΣ!A6+1,"")</f>
        <v>45447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IF(A7&lt;VLOOKUP($B$1,ΡΥΘΜΙΣΕΙΣ!$A:$C,3,0),ΙΟΥΝΙΟΣ!A7+1,"")</f>
        <v>45448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IF(A8&lt;VLOOKUP($B$1,ΡΥΘΜΙΣΕΙΣ!$A:$C,3,0),ΙΟΥΝΙΟΣ!A8+1,"")</f>
        <v>45449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IF(A9&lt;VLOOKUP($B$1,ΡΥΘΜΙΣΕΙΣ!$A:$C,3,0),ΙΟΥΝΙΟΣ!A9+1,"")</f>
        <v>45450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IF(A10&lt;VLOOKUP($B$1,ΡΥΘΜΙΣΕΙΣ!$A:$C,3,0),ΙΟΥΝΙΟΣ!A10+1,"")</f>
        <v>45451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IF(A11&lt;VLOOKUP($B$1,ΡΥΘΜΙΣΕΙΣ!$A:$C,3,0),ΙΟΥΝΙΟΣ!A11+1,"")</f>
        <v>45452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IF(A12&lt;VLOOKUP($B$1,ΡΥΘΜΙΣΕΙΣ!$A:$C,3,0),ΙΟΥΝΙΟΣ!A12+1,"")</f>
        <v>45453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IF(A13&lt;VLOOKUP($B$1,ΡΥΘΜΙΣΕΙΣ!$A:$C,3,0),ΙΟΥΝΙΟΣ!A13+1,"")</f>
        <v>45454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IF(A14&lt;VLOOKUP($B$1,ΡΥΘΜΙΣΕΙΣ!$A:$C,3,0),ΙΟΥΝΙΟΣ!A14+1,"")</f>
        <v>45455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IF(A15&lt;VLOOKUP($B$1,ΡΥΘΜΙΣΕΙΣ!$A:$C,3,0),ΙΟΥΝΙΟΣ!A15+1,"")</f>
        <v>45456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IF(A16&lt;VLOOKUP($B$1,ΡΥΘΜΙΣΕΙΣ!$A:$C,3,0),ΙΟΥΝΙΟΣ!A16+1,"")</f>
        <v>45457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IF(A17&lt;VLOOKUP($B$1,ΡΥΘΜΙΣΕΙΣ!$A:$C,3,0),ΙΟΥΝΙΟΣ!A17+1,"")</f>
        <v>45458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IF(A18&lt;VLOOKUP($B$1,ΡΥΘΜΙΣΕΙΣ!$A:$C,3,0),ΙΟΥΝΙΟΣ!A18+1,"")</f>
        <v>45459</v>
      </c>
      <c r="B19" s="18"/>
      <c r="C19" s="18"/>
      <c r="D19" s="19"/>
    </row>
    <row r="20" spans="1:8" x14ac:dyDescent="0.25">
      <c r="A20" s="9">
        <f>IF(A19&lt;VLOOKUP($B$1,ΡΥΘΜΙΣΕΙΣ!$A:$C,3,0),ΙΟΥΝΙΟΣ!A19+1,"")</f>
        <v>45460</v>
      </c>
      <c r="B20" s="18"/>
      <c r="C20" s="18"/>
      <c r="D20" s="19"/>
      <c r="G20" s="17"/>
    </row>
    <row r="21" spans="1:8" x14ac:dyDescent="0.25">
      <c r="A21" s="9">
        <f>IF(A20&lt;VLOOKUP($B$1,ΡΥΘΜΙΣΕΙΣ!$A:$C,3,0),ΙΟΥΝΙΟΣ!A20+1,"")</f>
        <v>45461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IF(A21&lt;VLOOKUP($B$1,ΡΥΘΜΙΣΕΙΣ!$A:$C,3,0),ΙΟΥΝΙΟΣ!A21+1,"")</f>
        <v>45462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IF(A22&lt;VLOOKUP($B$1,ΡΥΘΜΙΣΕΙΣ!$A:$C,3,0),ΙΟΥΝΙΟΣ!A22+1,"")</f>
        <v>45463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IF(A23&lt;VLOOKUP($B$1,ΡΥΘΜΙΣΕΙΣ!$A:$C,3,0),ΙΟΥΝΙΟΣ!A23+1,"")</f>
        <v>45464</v>
      </c>
      <c r="B24" s="18"/>
      <c r="C24" s="18"/>
      <c r="D24" s="19"/>
    </row>
    <row r="25" spans="1:8" ht="16.5" thickBot="1" x14ac:dyDescent="0.3">
      <c r="A25" s="9">
        <f>IF(A24&lt;VLOOKUP($B$1,ΡΥΘΜΙΣΕΙΣ!$A:$C,3,0),ΙΟΥΝΙΟΣ!A24+1,"")</f>
        <v>45465</v>
      </c>
      <c r="B25" s="18"/>
      <c r="C25" s="18"/>
      <c r="D25" s="19"/>
    </row>
    <row r="26" spans="1:8" x14ac:dyDescent="0.25">
      <c r="A26" s="9">
        <f>IF(A25&lt;VLOOKUP($B$1,ΡΥΘΜΙΣΕΙΣ!$A:$C,3,0),ΙΟΥΝΙΟΣ!A25+1,"")</f>
        <v>45466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IF(A26&lt;VLOOKUP($B$1,ΡΥΘΜΙΣΕΙΣ!$A:$C,3,0),ΙΟΥΝΙΟΣ!A26+1,"")</f>
        <v>45467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IF(A27&lt;VLOOKUP($B$1,ΡΥΘΜΙΣΕΙΣ!$A:$C,3,0),ΙΟΥΝΙΟΣ!A27+1,"")</f>
        <v>45468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IF(A28&lt;VLOOKUP($B$1,ΡΥΘΜΙΣΕΙΣ!$A:$C,3,0),ΙΟΥΝΙΟΣ!A28+1,"")</f>
        <v>45469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IF(A29&lt;VLOOKUP($B$1,ΡΥΘΜΙΣΕΙΣ!$A:$C,3,0),ΙΟΥΝΙΟΣ!A29+1,"")</f>
        <v>45470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IF(A30&lt;VLOOKUP($B$1,ΡΥΘΜΙΣΕΙΣ!$A:$C,3,0),ΙΟΥΝΙΟΣ!A30+1,"")</f>
        <v>45471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IF(A31&lt;VLOOKUP($B$1,ΡΥΘΜΙΣΕΙΣ!$A:$C,3,0),ΙΟΥΝΙΟΣ!A31+1,"")</f>
        <v>45472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IF(A32&lt;VLOOKUP($B$1,ΡΥΘΜΙΣΕΙΣ!$A:$C,3,0),ΙΟΥΝΙΟΣ!A32+1,"")</f>
        <v>45473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 t="str">
        <f>IF(A33&lt;VLOOKUP($B$1,ΡΥΘΜΙΣΕΙΣ!$A:$C,3,0),ΙΟΥΝΙΟΣ!A33+1,"")</f>
        <v/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IF(A34&lt;VLOOKUP($B$1,ΡΥΘΜΙΣΕΙΣ!$A:$C,3,0),ΙΟΥΝΙΟΣ!A34+1,"")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IF(A36&lt;VLOOKUP($B$1,ΡΥΘΜΙΣΕΙΣ!$A:$C,3,0),ΙΟΥΝΙΟΣ!A36+1,"")</f>
        <v/>
      </c>
    </row>
  </sheetData>
  <mergeCells count="1">
    <mergeCell ref="F26:H26"/>
  </mergeCells>
  <conditionalFormatting sqref="A4:A34">
    <cfRule type="expression" dxfId="29" priority="4">
      <formula>WEEKDAY($A4,2)=7</formula>
    </cfRule>
  </conditionalFormatting>
  <conditionalFormatting sqref="G23">
    <cfRule type="cellIs" dxfId="28" priority="1" operator="lessThanOrEqual">
      <formula>0</formula>
    </cfRule>
  </conditionalFormatting>
  <conditionalFormatting sqref="H23">
    <cfRule type="cellIs" dxfId="27" priority="2" operator="equal">
      <formula>"ΚΕΡΔΟΣ"</formula>
    </cfRule>
    <cfRule type="cellIs" dxfId="26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BBC0-E3A1-403F-B3D2-D5421DADC79A}">
  <dimension ref="A1:H37"/>
  <sheetViews>
    <sheetView workbookViewId="0">
      <selection activeCell="G30" sqref="G30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18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45474</v>
      </c>
      <c r="B4" s="18"/>
      <c r="C4" s="18"/>
      <c r="D4" s="19"/>
    </row>
    <row r="5" spans="1:7" x14ac:dyDescent="0.25">
      <c r="A5" s="9">
        <f>A4+1</f>
        <v>45475</v>
      </c>
      <c r="B5" s="18"/>
      <c r="C5" s="18"/>
      <c r="D5" s="19"/>
    </row>
    <row r="6" spans="1:7" x14ac:dyDescent="0.25">
      <c r="A6" s="9">
        <f>IF(A5&lt;VLOOKUP($B$1,ΡΥΘΜΙΣΕΙΣ!$A:$C,3,0),ΙΟΥΛΙΟΣ!A5+1,"")</f>
        <v>45476</v>
      </c>
      <c r="B6" s="18"/>
      <c r="C6" s="18"/>
      <c r="D6" s="19"/>
    </row>
    <row r="7" spans="1:7" x14ac:dyDescent="0.25">
      <c r="A7" s="9">
        <f>IF(A6&lt;VLOOKUP($B$1,ΡΥΘΜΙΣΕΙΣ!$A:$C,3,0),ΙΟΥΛΙΟΣ!A6+1,"")</f>
        <v>45477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IF(A7&lt;VLOOKUP($B$1,ΡΥΘΜΙΣΕΙΣ!$A:$C,3,0),ΙΟΥΛΙΟΣ!A7+1,"")</f>
        <v>45478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IF(A8&lt;VLOOKUP($B$1,ΡΥΘΜΙΣΕΙΣ!$A:$C,3,0),ΙΟΥΛΙΟΣ!A8+1,"")</f>
        <v>45479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IF(A9&lt;VLOOKUP($B$1,ΡΥΘΜΙΣΕΙΣ!$A:$C,3,0),ΙΟΥΛΙΟΣ!A9+1,"")</f>
        <v>45480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IF(A10&lt;VLOOKUP($B$1,ΡΥΘΜΙΣΕΙΣ!$A:$C,3,0),ΙΟΥΛΙΟΣ!A10+1,"")</f>
        <v>45481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IF(A11&lt;VLOOKUP($B$1,ΡΥΘΜΙΣΕΙΣ!$A:$C,3,0),ΙΟΥΛΙΟΣ!A11+1,"")</f>
        <v>45482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IF(A12&lt;VLOOKUP($B$1,ΡΥΘΜΙΣΕΙΣ!$A:$C,3,0),ΙΟΥΛΙΟΣ!A12+1,"")</f>
        <v>45483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IF(A13&lt;VLOOKUP($B$1,ΡΥΘΜΙΣΕΙΣ!$A:$C,3,0),ΙΟΥΛΙΟΣ!A13+1,"")</f>
        <v>45484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IF(A14&lt;VLOOKUP($B$1,ΡΥΘΜΙΣΕΙΣ!$A:$C,3,0),ΙΟΥΛΙΟΣ!A14+1,"")</f>
        <v>45485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IF(A15&lt;VLOOKUP($B$1,ΡΥΘΜΙΣΕΙΣ!$A:$C,3,0),ΙΟΥΛΙΟΣ!A15+1,"")</f>
        <v>45486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IF(A16&lt;VLOOKUP($B$1,ΡΥΘΜΙΣΕΙΣ!$A:$C,3,0),ΙΟΥΛΙΟΣ!A16+1,"")</f>
        <v>45487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IF(A17&lt;VLOOKUP($B$1,ΡΥΘΜΙΣΕΙΣ!$A:$C,3,0),ΙΟΥΛΙΟΣ!A17+1,"")</f>
        <v>45488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IF(A18&lt;VLOOKUP($B$1,ΡΥΘΜΙΣΕΙΣ!$A:$C,3,0),ΙΟΥΛΙΟΣ!A18+1,"")</f>
        <v>45489</v>
      </c>
      <c r="B19" s="18"/>
      <c r="C19" s="18"/>
      <c r="D19" s="19"/>
    </row>
    <row r="20" spans="1:8" x14ac:dyDescent="0.25">
      <c r="A20" s="9">
        <f>IF(A19&lt;VLOOKUP($B$1,ΡΥΘΜΙΣΕΙΣ!$A:$C,3,0),ΙΟΥΛΙΟΣ!A19+1,"")</f>
        <v>45490</v>
      </c>
      <c r="B20" s="18"/>
      <c r="C20" s="18"/>
      <c r="D20" s="19"/>
      <c r="G20" s="17"/>
    </row>
    <row r="21" spans="1:8" x14ac:dyDescent="0.25">
      <c r="A21" s="9">
        <f>IF(A20&lt;VLOOKUP($B$1,ΡΥΘΜΙΣΕΙΣ!$A:$C,3,0),ΙΟΥΛΙΟΣ!A20+1,"")</f>
        <v>45491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IF(A21&lt;VLOOKUP($B$1,ΡΥΘΜΙΣΕΙΣ!$A:$C,3,0),ΙΟΥΛΙΟΣ!A21+1,"")</f>
        <v>45492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IF(A22&lt;VLOOKUP($B$1,ΡΥΘΜΙΣΕΙΣ!$A:$C,3,0),ΙΟΥΛΙΟΣ!A22+1,"")</f>
        <v>45493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IF(A23&lt;VLOOKUP($B$1,ΡΥΘΜΙΣΕΙΣ!$A:$C,3,0),ΙΟΥΛΙΟΣ!A23+1,"")</f>
        <v>45494</v>
      </c>
      <c r="B24" s="18"/>
      <c r="C24" s="18"/>
      <c r="D24" s="19"/>
    </row>
    <row r="25" spans="1:8" ht="16.5" thickBot="1" x14ac:dyDescent="0.3">
      <c r="A25" s="9">
        <f>IF(A24&lt;VLOOKUP($B$1,ΡΥΘΜΙΣΕΙΣ!$A:$C,3,0),ΙΟΥΛΙΟΣ!A24+1,"")</f>
        <v>45495</v>
      </c>
      <c r="B25" s="18"/>
      <c r="C25" s="18"/>
      <c r="D25" s="19"/>
    </row>
    <row r="26" spans="1:8" x14ac:dyDescent="0.25">
      <c r="A26" s="9">
        <f>IF(A25&lt;VLOOKUP($B$1,ΡΥΘΜΙΣΕΙΣ!$A:$C,3,0),ΙΟΥΛΙΟΣ!A25+1,"")</f>
        <v>45496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IF(A26&lt;VLOOKUP($B$1,ΡΥΘΜΙΣΕΙΣ!$A:$C,3,0),ΙΟΥΛΙΟΣ!A26+1,"")</f>
        <v>45497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IF(A27&lt;VLOOKUP($B$1,ΡΥΘΜΙΣΕΙΣ!$A:$C,3,0),ΙΟΥΛΙΟΣ!A27+1,"")</f>
        <v>45498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IF(A28&lt;VLOOKUP($B$1,ΡΥΘΜΙΣΕΙΣ!$A:$C,3,0),ΙΟΥΛΙΟΣ!A28+1,"")</f>
        <v>45499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IF(A29&lt;VLOOKUP($B$1,ΡΥΘΜΙΣΕΙΣ!$A:$C,3,0),ΙΟΥΛΙΟΣ!A29+1,"")</f>
        <v>45500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IF(A30&lt;VLOOKUP($B$1,ΡΥΘΜΙΣΕΙΣ!$A:$C,3,0),ΙΟΥΛΙΟΣ!A30+1,"")</f>
        <v>45501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IF(A31&lt;VLOOKUP($B$1,ΡΥΘΜΙΣΕΙΣ!$A:$C,3,0),ΙΟΥΛΙΟΣ!A31+1,"")</f>
        <v>45502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IF(A32&lt;VLOOKUP($B$1,ΡΥΘΜΙΣΕΙΣ!$A:$C,3,0),ΙΟΥΛΙΟΣ!A32+1,"")</f>
        <v>45503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>
        <f>IF(A33&lt;VLOOKUP($B$1,ΡΥΘΜΙΣΕΙΣ!$A:$C,3,0),ΙΟΥΛΙΟΣ!A33+1,"")</f>
        <v>45504</v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IF(A34&lt;VLOOKUP($B$1,ΡΥΘΜΙΣΕΙΣ!$A:$C,3,0),ΙΟΥΛΙΟΣ!A34+1,"")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IF(A36&lt;VLOOKUP($B$1,ΡΥΘΜΙΣΕΙΣ!$A:$C,3,0),ΙΟΥΛΙΟΣ!A36+1,"")</f>
        <v/>
      </c>
    </row>
  </sheetData>
  <mergeCells count="1">
    <mergeCell ref="F26:H26"/>
  </mergeCells>
  <conditionalFormatting sqref="A4:A34">
    <cfRule type="expression" dxfId="25" priority="4">
      <formula>WEEKDAY($A4,2)=7</formula>
    </cfRule>
  </conditionalFormatting>
  <conditionalFormatting sqref="G23">
    <cfRule type="cellIs" dxfId="24" priority="1" operator="lessThanOrEqual">
      <formula>0</formula>
    </cfRule>
  </conditionalFormatting>
  <conditionalFormatting sqref="H23">
    <cfRule type="cellIs" dxfId="23" priority="2" operator="equal">
      <formula>"ΚΕΡΔΟΣ"</formula>
    </cfRule>
    <cfRule type="cellIs" dxfId="22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9047-DFDE-46BE-9E65-3AF5C5968D69}">
  <dimension ref="A1:H37"/>
  <sheetViews>
    <sheetView topLeftCell="A7" workbookViewId="0">
      <selection activeCell="J31" sqref="J31"/>
    </sheetView>
  </sheetViews>
  <sheetFormatPr defaultRowHeight="15.75" x14ac:dyDescent="0.25"/>
  <cols>
    <col min="1" max="1" width="32.28515625" style="2" bestFit="1" customWidth="1"/>
    <col min="2" max="3" width="14.7109375" style="2" customWidth="1"/>
    <col min="4" max="4" width="23.7109375" style="2" customWidth="1"/>
    <col min="5" max="5" width="6.140625" style="2" customWidth="1"/>
    <col min="6" max="6" width="25.140625" style="2" bestFit="1" customWidth="1"/>
    <col min="7" max="7" width="13.85546875" style="2" customWidth="1"/>
    <col min="8" max="8" width="12.5703125" style="2" customWidth="1"/>
    <col min="9" max="16384" width="9.140625" style="2"/>
  </cols>
  <sheetData>
    <row r="1" spans="1:7" x14ac:dyDescent="0.25">
      <c r="A1" s="1" t="s">
        <v>24</v>
      </c>
      <c r="B1" s="3" t="s">
        <v>19</v>
      </c>
    </row>
    <row r="2" spans="1:7" ht="16.5" thickBot="1" x14ac:dyDescent="0.3"/>
    <row r="3" spans="1:7" x14ac:dyDescent="0.25">
      <c r="A3" s="13" t="s">
        <v>25</v>
      </c>
      <c r="B3" s="14" t="s">
        <v>26</v>
      </c>
      <c r="C3" s="14" t="s">
        <v>27</v>
      </c>
      <c r="D3" s="15" t="s">
        <v>28</v>
      </c>
    </row>
    <row r="4" spans="1:7" x14ac:dyDescent="0.25">
      <c r="A4" s="9">
        <f>VLOOKUP(B1,ΡΥΘΜΙΣΕΙΣ!A:C,2,0)</f>
        <v>45505</v>
      </c>
      <c r="B4" s="18"/>
      <c r="C4" s="18"/>
      <c r="D4" s="19"/>
    </row>
    <row r="5" spans="1:7" x14ac:dyDescent="0.25">
      <c r="A5" s="9">
        <f>A4+1</f>
        <v>45506</v>
      </c>
      <c r="B5" s="18"/>
      <c r="C5" s="18"/>
      <c r="D5" s="19"/>
    </row>
    <row r="6" spans="1:7" x14ac:dyDescent="0.25">
      <c r="A6" s="9">
        <f>IF(A5&lt;VLOOKUP($B$1,ΡΥΘΜΙΣΕΙΣ!$A:$C,3,0),ΑΥΓΟΥΣΤΟΣ!A5+1,"")</f>
        <v>45507</v>
      </c>
      <c r="B6" s="18"/>
      <c r="C6" s="18"/>
      <c r="D6" s="19"/>
    </row>
    <row r="7" spans="1:7" x14ac:dyDescent="0.25">
      <c r="A7" s="9">
        <f>IF(A6&lt;VLOOKUP($B$1,ΡΥΘΜΙΣΕΙΣ!$A:$C,3,0),ΑΥΓΟΥΣΤΟΣ!A6+1,"")</f>
        <v>45508</v>
      </c>
      <c r="B7" s="18"/>
      <c r="C7" s="18"/>
      <c r="D7" s="19"/>
      <c r="F7" s="6" t="s">
        <v>29</v>
      </c>
      <c r="G7" s="6" t="s">
        <v>30</v>
      </c>
    </row>
    <row r="8" spans="1:7" x14ac:dyDescent="0.25">
      <c r="A8" s="9">
        <f>IF(A7&lt;VLOOKUP($B$1,ΡΥΘΜΙΣΕΙΣ!$A:$C,3,0),ΑΥΓΟΥΣΤΟΣ!A7+1,"")</f>
        <v>45509</v>
      </c>
      <c r="B8" s="18"/>
      <c r="C8" s="18"/>
      <c r="D8" s="19"/>
      <c r="F8" s="22" t="s">
        <v>31</v>
      </c>
      <c r="G8" s="34">
        <f>ΡΥΘΜΙΣΕΙΣ!F12</f>
        <v>2450</v>
      </c>
    </row>
    <row r="9" spans="1:7" x14ac:dyDescent="0.25">
      <c r="A9" s="9">
        <f>IF(A8&lt;VLOOKUP($B$1,ΡΥΘΜΙΣΕΙΣ!$A:$C,3,0),ΑΥΓΟΥΣΤΟΣ!A8+1,"")</f>
        <v>45510</v>
      </c>
      <c r="B9" s="18"/>
      <c r="C9" s="18"/>
      <c r="D9" s="19"/>
      <c r="F9" s="22" t="s">
        <v>32</v>
      </c>
      <c r="G9" s="23">
        <v>200</v>
      </c>
    </row>
    <row r="10" spans="1:7" x14ac:dyDescent="0.25">
      <c r="A10" s="9">
        <f>IF(A9&lt;VLOOKUP($B$1,ΡΥΘΜΙΣΕΙΣ!$A:$C,3,0),ΑΥΓΟΥΣΤΟΣ!A9+1,"")</f>
        <v>45511</v>
      </c>
      <c r="B10" s="18"/>
      <c r="C10" s="18"/>
      <c r="D10" s="19"/>
      <c r="F10" s="22" t="s">
        <v>33</v>
      </c>
      <c r="G10" s="23">
        <v>200</v>
      </c>
    </row>
    <row r="11" spans="1:7" x14ac:dyDescent="0.25">
      <c r="A11" s="9">
        <f>IF(A10&lt;VLOOKUP($B$1,ΡΥΘΜΙΣΕΙΣ!$A:$C,3,0),ΑΥΓΟΥΣΤΟΣ!A10+1,"")</f>
        <v>45512</v>
      </c>
      <c r="B11" s="18"/>
      <c r="C11" s="18"/>
      <c r="D11" s="19"/>
      <c r="F11" s="22" t="s">
        <v>34</v>
      </c>
      <c r="G11" s="23">
        <v>100</v>
      </c>
    </row>
    <row r="12" spans="1:7" x14ac:dyDescent="0.25">
      <c r="A12" s="9">
        <f>IF(A11&lt;VLOOKUP($B$1,ΡΥΘΜΙΣΕΙΣ!$A:$C,3,0),ΑΥΓΟΥΣΤΟΣ!A11+1,"")</f>
        <v>45513</v>
      </c>
      <c r="B12" s="18"/>
      <c r="C12" s="18"/>
      <c r="D12" s="19"/>
      <c r="F12" s="22" t="s">
        <v>34</v>
      </c>
      <c r="G12" s="24">
        <v>10</v>
      </c>
    </row>
    <row r="13" spans="1:7" x14ac:dyDescent="0.25">
      <c r="A13" s="9">
        <f>IF(A12&lt;VLOOKUP($B$1,ΡΥΘΜΙΣΕΙΣ!$A:$C,3,0),ΑΥΓΟΥΣΤΟΣ!A12+1,"")</f>
        <v>45514</v>
      </c>
      <c r="B13" s="18"/>
      <c r="C13" s="18"/>
      <c r="D13" s="19"/>
      <c r="F13" s="22" t="s">
        <v>34</v>
      </c>
      <c r="G13" s="22"/>
    </row>
    <row r="14" spans="1:7" x14ac:dyDescent="0.25">
      <c r="A14" s="9">
        <f>IF(A13&lt;VLOOKUP($B$1,ΡΥΘΜΙΣΕΙΣ!$A:$C,3,0),ΑΥΓΟΥΣΤΟΣ!A13+1,"")</f>
        <v>45515</v>
      </c>
      <c r="B14" s="18"/>
      <c r="C14" s="18"/>
      <c r="D14" s="19"/>
      <c r="F14" s="22" t="s">
        <v>34</v>
      </c>
      <c r="G14" s="24"/>
    </row>
    <row r="15" spans="1:7" x14ac:dyDescent="0.25">
      <c r="A15" s="9">
        <f>IF(A14&lt;VLOOKUP($B$1,ΡΥΘΜΙΣΕΙΣ!$A:$C,3,0),ΑΥΓΟΥΣΤΟΣ!A14+1,"")</f>
        <v>45516</v>
      </c>
      <c r="B15" s="18"/>
      <c r="C15" s="18"/>
      <c r="D15" s="19"/>
      <c r="F15" s="22" t="s">
        <v>34</v>
      </c>
      <c r="G15" s="22"/>
    </row>
    <row r="16" spans="1:7" x14ac:dyDescent="0.25">
      <c r="A16" s="9">
        <f>IF(A15&lt;VLOOKUP($B$1,ΡΥΘΜΙΣΕΙΣ!$A:$C,3,0),ΑΥΓΟΥΣΤΟΣ!A15+1,"")</f>
        <v>45517</v>
      </c>
      <c r="B16" s="18"/>
      <c r="C16" s="18"/>
      <c r="D16" s="19"/>
      <c r="F16" s="22" t="s">
        <v>34</v>
      </c>
      <c r="G16" s="22"/>
    </row>
    <row r="17" spans="1:8" x14ac:dyDescent="0.25">
      <c r="A17" s="9">
        <f>IF(A16&lt;VLOOKUP($B$1,ΡΥΘΜΙΣΕΙΣ!$A:$C,3,0),ΑΥΓΟΥΣΤΟΣ!A16+1,"")</f>
        <v>45518</v>
      </c>
      <c r="B17" s="18"/>
      <c r="C17" s="18"/>
      <c r="D17" s="19"/>
      <c r="F17" s="22" t="s">
        <v>34</v>
      </c>
      <c r="G17" s="22"/>
    </row>
    <row r="18" spans="1:8" x14ac:dyDescent="0.25">
      <c r="A18" s="9">
        <f>IF(A17&lt;VLOOKUP($B$1,ΡΥΘΜΙΣΕΙΣ!$A:$C,3,0),ΑΥΓΟΥΣΤΟΣ!A17+1,"")</f>
        <v>45519</v>
      </c>
      <c r="B18" s="18"/>
      <c r="C18" s="18"/>
      <c r="D18" s="19"/>
      <c r="F18" s="7" t="s">
        <v>35</v>
      </c>
      <c r="G18" s="8">
        <f>SUM(G8:G17)</f>
        <v>2960</v>
      </c>
    </row>
    <row r="19" spans="1:8" x14ac:dyDescent="0.25">
      <c r="A19" s="9">
        <f>IF(A18&lt;VLOOKUP($B$1,ΡΥΘΜΙΣΕΙΣ!$A:$C,3,0),ΑΥΓΟΥΣΤΟΣ!A18+1,"")</f>
        <v>45520</v>
      </c>
      <c r="B19" s="18"/>
      <c r="C19" s="18"/>
      <c r="D19" s="19"/>
    </row>
    <row r="20" spans="1:8" x14ac:dyDescent="0.25">
      <c r="A20" s="9">
        <f>IF(A19&lt;VLOOKUP($B$1,ΡΥΘΜΙΣΕΙΣ!$A:$C,3,0),ΑΥΓΟΥΣΤΟΣ!A19+1,"")</f>
        <v>45521</v>
      </c>
      <c r="B20" s="18"/>
      <c r="C20" s="18"/>
      <c r="D20" s="19"/>
      <c r="G20" s="17"/>
    </row>
    <row r="21" spans="1:8" x14ac:dyDescent="0.25">
      <c r="A21" s="9">
        <f>IF(A20&lt;VLOOKUP($B$1,ΡΥΘΜΙΣΕΙΣ!$A:$C,3,0),ΑΥΓΟΥΣΤΟΣ!A20+1,"")</f>
        <v>45522</v>
      </c>
      <c r="B21" s="18"/>
      <c r="C21" s="18"/>
      <c r="D21" s="19"/>
      <c r="F21" s="2" t="s">
        <v>36</v>
      </c>
      <c r="G21" s="16">
        <f>B36</f>
        <v>0</v>
      </c>
    </row>
    <row r="22" spans="1:8" x14ac:dyDescent="0.25">
      <c r="A22" s="9">
        <f>IF(A21&lt;VLOOKUP($B$1,ΡΥΘΜΙΣΕΙΣ!$A:$C,3,0),ΑΥΓΟΥΣΤΟΣ!A21+1,"")</f>
        <v>45523</v>
      </c>
      <c r="B22" s="18"/>
      <c r="C22" s="18"/>
      <c r="D22" s="19"/>
      <c r="F22" s="2" t="s">
        <v>37</v>
      </c>
      <c r="G22" s="16">
        <f>G18+C36</f>
        <v>2960</v>
      </c>
    </row>
    <row r="23" spans="1:8" x14ac:dyDescent="0.25">
      <c r="A23" s="9">
        <f>IF(A22&lt;VLOOKUP($B$1,ΡΥΘΜΙΣΕΙΣ!$A:$C,3,0),ΑΥΓΟΥΣΤΟΣ!A22+1,"")</f>
        <v>45524</v>
      </c>
      <c r="B23" s="18"/>
      <c r="C23" s="18"/>
      <c r="D23" s="19"/>
      <c r="F23" s="2" t="s">
        <v>38</v>
      </c>
      <c r="G23" s="25">
        <f>G21-G22</f>
        <v>-2960</v>
      </c>
      <c r="H23" s="3" t="str">
        <f>IF(G22&gt;=G21,"ΖΗΜΙΑ","ΚΕΡΔΟΣ")</f>
        <v>ΖΗΜΙΑ</v>
      </c>
    </row>
    <row r="24" spans="1:8" x14ac:dyDescent="0.25">
      <c r="A24" s="9">
        <f>IF(A23&lt;VLOOKUP($B$1,ΡΥΘΜΙΣΕΙΣ!$A:$C,3,0),ΑΥΓΟΥΣΤΟΣ!A23+1,"")</f>
        <v>45525</v>
      </c>
      <c r="B24" s="18"/>
      <c r="C24" s="18"/>
      <c r="D24" s="19"/>
    </row>
    <row r="25" spans="1:8" ht="16.5" thickBot="1" x14ac:dyDescent="0.3">
      <c r="A25" s="9">
        <f>IF(A24&lt;VLOOKUP($B$1,ΡΥΘΜΙΣΕΙΣ!$A:$C,3,0),ΑΥΓΟΥΣΤΟΣ!A24+1,"")</f>
        <v>45526</v>
      </c>
      <c r="B25" s="18"/>
      <c r="C25" s="18"/>
      <c r="D25" s="19"/>
    </row>
    <row r="26" spans="1:8" x14ac:dyDescent="0.25">
      <c r="A26" s="9">
        <f>IF(A25&lt;VLOOKUP($B$1,ΡΥΘΜΙΣΕΙΣ!$A:$C,3,0),ΑΥΓΟΥΣΤΟΣ!A25+1,"")</f>
        <v>45527</v>
      </c>
      <c r="B26" s="18"/>
      <c r="C26" s="18"/>
      <c r="D26" s="19"/>
      <c r="F26" s="60" t="s">
        <v>39</v>
      </c>
      <c r="G26" s="61"/>
      <c r="H26" s="62"/>
    </row>
    <row r="27" spans="1:8" x14ac:dyDescent="0.25">
      <c r="A27" s="9">
        <f>IF(A26&lt;VLOOKUP($B$1,ΡΥΘΜΙΣΕΙΣ!$A:$C,3,0),ΑΥΓΟΥΣΤΟΣ!A26+1,"")</f>
        <v>45528</v>
      </c>
      <c r="B27" s="18"/>
      <c r="C27" s="18"/>
      <c r="D27" s="19"/>
      <c r="F27" s="48" t="s">
        <v>40</v>
      </c>
      <c r="G27" s="47" t="s">
        <v>41</v>
      </c>
      <c r="H27" s="51" t="s">
        <v>42</v>
      </c>
    </row>
    <row r="28" spans="1:8" x14ac:dyDescent="0.25">
      <c r="A28" s="9">
        <f>IF(A27&lt;VLOOKUP($B$1,ΡΥΘΜΙΣΕΙΣ!$A:$C,3,0),ΑΥΓΟΥΣΤΟΣ!A27+1,"")</f>
        <v>45529</v>
      </c>
      <c r="B28" s="18"/>
      <c r="C28" s="18"/>
      <c r="D28" s="19"/>
      <c r="F28" s="49" t="str" cm="1">
        <f t="array" ref="F28:F35">ΡΥΘΜΙΣΕΙΣ!E4:E11</f>
        <v>ΜΑΡΙΑ</v>
      </c>
      <c r="G28" s="54"/>
      <c r="H28" s="52">
        <f>ΡΥΘΜΙΣΕΙΣ!I4</f>
        <v>25</v>
      </c>
    </row>
    <row r="29" spans="1:8" x14ac:dyDescent="0.25">
      <c r="A29" s="9">
        <f>IF(A28&lt;VLOOKUP($B$1,ΡΥΘΜΙΣΕΙΣ!$A:$C,3,0),ΑΥΓΟΥΣΤΟΣ!A28+1,"")</f>
        <v>45530</v>
      </c>
      <c r="B29" s="18"/>
      <c r="C29" s="18"/>
      <c r="D29" s="19"/>
      <c r="F29" s="49" t="str">
        <v>ΤΑΣΙΑ</v>
      </c>
      <c r="G29" s="54"/>
      <c r="H29" s="52">
        <f>ΡΥΘΜΙΣΕΙΣ!I5</f>
        <v>25</v>
      </c>
    </row>
    <row r="30" spans="1:8" x14ac:dyDescent="0.25">
      <c r="A30" s="9">
        <f>IF(A29&lt;VLOOKUP($B$1,ΡΥΘΜΙΣΕΙΣ!$A:$C,3,0),ΑΥΓΟΥΣΤΟΣ!A29+1,"")</f>
        <v>45531</v>
      </c>
      <c r="B30" s="18"/>
      <c r="C30" s="18"/>
      <c r="D30" s="19"/>
      <c r="F30" s="49" t="str">
        <v>ΖΑΦΕΙΡΟΥΛΑ</v>
      </c>
      <c r="G30" s="54"/>
      <c r="H30" s="52">
        <f>ΡΥΘΜΙΣΕΙΣ!I6</f>
        <v>25</v>
      </c>
    </row>
    <row r="31" spans="1:8" x14ac:dyDescent="0.25">
      <c r="A31" s="9">
        <f>IF(A30&lt;VLOOKUP($B$1,ΡΥΘΜΙΣΕΙΣ!$A:$C,3,0),ΑΥΓΟΥΣΤΟΣ!A30+1,"")</f>
        <v>45532</v>
      </c>
      <c r="B31" s="18"/>
      <c r="C31" s="18"/>
      <c r="D31" s="19"/>
      <c r="F31" s="49">
        <v>0</v>
      </c>
      <c r="G31" s="54"/>
      <c r="H31" s="52">
        <f>ΡΥΘΜΙΣΕΙΣ!I7</f>
        <v>0</v>
      </c>
    </row>
    <row r="32" spans="1:8" x14ac:dyDescent="0.25">
      <c r="A32" s="9">
        <f>IF(A31&lt;VLOOKUP($B$1,ΡΥΘΜΙΣΕΙΣ!$A:$C,3,0),ΑΥΓΟΥΣΤΟΣ!A31+1,"")</f>
        <v>45533</v>
      </c>
      <c r="B32" s="18"/>
      <c r="C32" s="18"/>
      <c r="D32" s="19"/>
      <c r="F32" s="49">
        <v>0</v>
      </c>
      <c r="G32" s="54"/>
      <c r="H32" s="52">
        <f>ΡΥΘΜΙΣΕΙΣ!I8</f>
        <v>0</v>
      </c>
    </row>
    <row r="33" spans="1:8" x14ac:dyDescent="0.25">
      <c r="A33" s="9">
        <f>IF(A32&lt;VLOOKUP($B$1,ΡΥΘΜΙΣΕΙΣ!$A:$C,3,0),ΑΥΓΟΥΣΤΟΣ!A32+1,"")</f>
        <v>45534</v>
      </c>
      <c r="B33" s="18"/>
      <c r="C33" s="18"/>
      <c r="D33" s="19"/>
      <c r="F33" s="49">
        <v>0</v>
      </c>
      <c r="G33" s="54"/>
      <c r="H33" s="52">
        <f>ΡΥΘΜΙΣΕΙΣ!I9</f>
        <v>0</v>
      </c>
    </row>
    <row r="34" spans="1:8" ht="16.5" thickBot="1" x14ac:dyDescent="0.3">
      <c r="A34" s="10">
        <f>IF(A33&lt;VLOOKUP($B$1,ΡΥΘΜΙΣΕΙΣ!$A:$C,3,0),ΑΥΓΟΥΣΤΟΣ!A33+1,"")</f>
        <v>45535</v>
      </c>
      <c r="B34" s="20"/>
      <c r="C34" s="20"/>
      <c r="D34" s="21"/>
      <c r="F34" s="49">
        <v>0</v>
      </c>
      <c r="G34" s="54"/>
      <c r="H34" s="52">
        <f>ΡΥΘΜΙΣΕΙΣ!I10</f>
        <v>0</v>
      </c>
    </row>
    <row r="35" spans="1:8" ht="16.5" thickBot="1" x14ac:dyDescent="0.3">
      <c r="A35" s="5" t="str">
        <f>IF(A34&lt;VLOOKUP($B$1,ΡΥΘΜΙΣΕΙΣ!$A:$C,3,0),ΑΥΓΟΥΣΤΟΣ!A34+1,"")</f>
        <v/>
      </c>
      <c r="F35" s="50">
        <v>0</v>
      </c>
      <c r="G35" s="55"/>
      <c r="H35" s="53">
        <f>ΡΥΘΜΙΣΕΙΣ!I11</f>
        <v>0</v>
      </c>
    </row>
    <row r="36" spans="1:8" ht="16.5" thickBot="1" x14ac:dyDescent="0.3">
      <c r="A36" s="11" t="s">
        <v>43</v>
      </c>
      <c r="B36" s="12">
        <f>SUM(B4:B34)</f>
        <v>0</v>
      </c>
      <c r="C36" s="12">
        <f>SUM(C4:C34)</f>
        <v>0</v>
      </c>
      <c r="D36" s="12"/>
      <c r="E36" s="4"/>
    </row>
    <row r="37" spans="1:8" x14ac:dyDescent="0.25">
      <c r="A37" s="5" t="str">
        <f>IF(A36&lt;VLOOKUP($B$1,ΡΥΘΜΙΣΕΙΣ!$A:$C,3,0),ΑΥΓΟΥΣΤΟΣ!A36+1,"")</f>
        <v/>
      </c>
    </row>
  </sheetData>
  <mergeCells count="1">
    <mergeCell ref="F26:H26"/>
  </mergeCells>
  <conditionalFormatting sqref="A4:A34">
    <cfRule type="expression" dxfId="21" priority="4">
      <formula>WEEKDAY($A4,2)=7</formula>
    </cfRule>
  </conditionalFormatting>
  <conditionalFormatting sqref="G23">
    <cfRule type="cellIs" dxfId="20" priority="1" operator="lessThanOrEqual">
      <formula>0</formula>
    </cfRule>
  </conditionalFormatting>
  <conditionalFormatting sqref="H23">
    <cfRule type="cellIs" dxfId="19" priority="2" operator="equal">
      <formula>"ΚΕΡΔΟΣ"</formula>
    </cfRule>
    <cfRule type="cellIs" dxfId="18" priority="3" operator="equal">
      <formula>"ΖΗΜΙΑ"</formula>
    </cfRule>
  </conditionalFormatting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B032F9AE4102D43A193B9C28362A848" ma:contentTypeVersion="2" ma:contentTypeDescription="Yeni belge oluşturun." ma:contentTypeScope="" ma:versionID="849298bfa17fc8c7877d57666e9f248b">
  <xsd:schema xmlns:xsd="http://www.w3.org/2001/XMLSchema" xmlns:xs="http://www.w3.org/2001/XMLSchema" xmlns:p="http://schemas.microsoft.com/office/2006/metadata/properties" xmlns:ns3="beae7636-4646-43b3-b742-d964bfb2ba53" targetNamespace="http://schemas.microsoft.com/office/2006/metadata/properties" ma:root="true" ma:fieldsID="85e64ff9cce8c4bad99a17f91fee2e41" ns3:_="">
    <xsd:import namespace="beae7636-4646-43b3-b742-d964bfb2ba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e7636-4646-43b3-b742-d964bfb2b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B6540-54AF-4A7D-9053-CEC83EC0CF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B06ED3-6FB6-4C93-92E5-A22F08610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4D392B-8AF6-4AB5-80AA-A518FC71A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ae7636-4646-43b3-b742-d964bfb2ba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14</vt:i4>
      </vt:variant>
    </vt:vector>
  </HeadingPairs>
  <TitlesOfParts>
    <vt:vector size="14" baseType="lpstr">
      <vt:lpstr>ΡΥΘΜΙΣΕΙΣ</vt:lpstr>
      <vt:lpstr>ΙΑΝΟΥΑΡΙΟΣ</vt:lpstr>
      <vt:lpstr>ΦΕΒΡΟΥΑΡΙΟΣ</vt:lpstr>
      <vt:lpstr>ΜΑΡΤΙΟΣ</vt:lpstr>
      <vt:lpstr>ΑΠΡΙΛΙΟΣ</vt:lpstr>
      <vt:lpstr>ΜΑΙΟΣ</vt:lpstr>
      <vt:lpstr>ΙΟΥΝΙΟΣ</vt:lpstr>
      <vt:lpstr>ΙΟΥΛΙΟΣ</vt:lpstr>
      <vt:lpstr>ΑΥΓΟΥΣΤΟΣ</vt:lpstr>
      <vt:lpstr>ΣΕΠΤΕΜΒΡΙΟΣ</vt:lpstr>
      <vt:lpstr>ΟΚΤΩΒΡΙΟΣ</vt:lpstr>
      <vt:lpstr>ΝΟΕΜΒΡΙΟΣ</vt:lpstr>
      <vt:lpstr>ΔΕΚΕΜΒΡΙΟΣ</vt:lpstr>
      <vt:lpstr>ΓΕΝΙΚΗ ΕΙΚΟΝΑ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amolla</dc:creator>
  <cp:keywords/>
  <dc:description/>
  <cp:lastModifiedBy>Achmet Molla</cp:lastModifiedBy>
  <cp:revision/>
  <dcterms:created xsi:type="dcterms:W3CDTF">2022-06-30T19:44:41Z</dcterms:created>
  <dcterms:modified xsi:type="dcterms:W3CDTF">2024-07-26T20:38:49Z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0x0101008B032F9AE4102D43A193B9C28362A848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2024-07-02T15:33:43Z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fc189516-821f-4b18-a8fa-50dc481b0f9b</vt:lpwstr>
  </property>
  <property fmtid="{D5CDD505-2E9C-101B-9397-08002B2CF9AE}" pid="8" name="MSIP_Label_defa4170-0d19-0005-0004-bc88714345d2_ActionId">
    <vt:lpwstr>c43073fa-5863-44a6-b0f3-192900aafaa3</vt:lpwstr>
  </property>
  <property fmtid="{D5CDD505-2E9C-101B-9397-08002B2CF9AE}" pid="9" name="MSIP_Label_defa4170-0d19-0005-0004-bc88714345d2_ContentBits">
    <vt:lpwstr>0</vt:lpwstr>
  </property>
</Properties>
</file>